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harles.macnaughton\Documents\Web Updates\Brokers\"/>
    </mc:Choice>
  </mc:AlternateContent>
  <xr:revisionPtr revIDLastSave="0" documentId="8_{2BE26E1D-9975-4335-9A06-58378783CA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TC" sheetId="5" r:id="rId1"/>
    <sheet name="FPL" sheetId="1" r:id="rId2"/>
    <sheet name="Thresholds" sheetId="6" r:id="rId3"/>
    <sheet name="Age" sheetId="3" r:id="rId4"/>
    <sheet name="Benchmarks" sheetId="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6" l="1"/>
  <c r="K13" i="6"/>
  <c r="J13" i="6"/>
  <c r="I13" i="6"/>
  <c r="H13" i="6"/>
  <c r="G13" i="6"/>
  <c r="F13" i="6"/>
  <c r="E13" i="6"/>
  <c r="L9" i="6"/>
  <c r="K9" i="6"/>
  <c r="J9" i="6"/>
  <c r="I9" i="6"/>
  <c r="H9" i="6"/>
  <c r="G9" i="6"/>
  <c r="F9" i="6"/>
  <c r="E9" i="6"/>
  <c r="E41" i="5"/>
  <c r="E25" i="5"/>
  <c r="L20" i="6"/>
  <c r="K20" i="6"/>
  <c r="J20" i="6"/>
  <c r="I20" i="6"/>
  <c r="H20" i="6"/>
  <c r="G20" i="6"/>
  <c r="F20" i="6"/>
  <c r="L19" i="6"/>
  <c r="K19" i="6"/>
  <c r="J19" i="6"/>
  <c r="I19" i="6"/>
  <c r="H19" i="6"/>
  <c r="G19" i="6"/>
  <c r="F19" i="6"/>
  <c r="L18" i="6"/>
  <c r="K18" i="6"/>
  <c r="J18" i="6"/>
  <c r="I18" i="6"/>
  <c r="H18" i="6"/>
  <c r="G18" i="6"/>
  <c r="F18" i="6"/>
  <c r="L17" i="6"/>
  <c r="K17" i="6"/>
  <c r="J17" i="6"/>
  <c r="I17" i="6"/>
  <c r="H17" i="6"/>
  <c r="G17" i="6"/>
  <c r="F17" i="6"/>
  <c r="L16" i="6"/>
  <c r="K16" i="6"/>
  <c r="J16" i="6"/>
  <c r="I16" i="6"/>
  <c r="H16" i="6"/>
  <c r="G16" i="6"/>
  <c r="F16" i="6"/>
  <c r="L15" i="6"/>
  <c r="K15" i="6"/>
  <c r="J15" i="6"/>
  <c r="I15" i="6"/>
  <c r="H15" i="6"/>
  <c r="G15" i="6"/>
  <c r="L14" i="6"/>
  <c r="K14" i="6"/>
  <c r="J14" i="6"/>
  <c r="I14" i="6"/>
  <c r="H14" i="6"/>
  <c r="G14" i="6"/>
  <c r="L8" i="6"/>
  <c r="K8" i="6"/>
  <c r="F15" i="6"/>
  <c r="E20" i="6"/>
  <c r="E19" i="6"/>
  <c r="E18" i="6"/>
  <c r="E17" i="6"/>
  <c r="E16" i="6"/>
  <c r="E15" i="6"/>
  <c r="F14" i="6"/>
  <c r="E14" i="6"/>
  <c r="J8" i="6" l="1"/>
  <c r="I8" i="6"/>
  <c r="H8" i="6"/>
  <c r="G8" i="6"/>
  <c r="F8" i="6"/>
  <c r="E8" i="6"/>
  <c r="L21" i="6" l="1"/>
  <c r="K21" i="6"/>
  <c r="J21" i="6"/>
  <c r="I12" i="6"/>
  <c r="H21" i="6"/>
  <c r="G21" i="6"/>
  <c r="F21" i="6"/>
  <c r="E21" i="6"/>
  <c r="I21" i="6" l="1"/>
  <c r="F10" i="6"/>
  <c r="J10" i="6"/>
  <c r="F11" i="6"/>
  <c r="J11" i="6"/>
  <c r="F12" i="6"/>
  <c r="J12" i="6"/>
  <c r="E10" i="6"/>
  <c r="E11" i="6"/>
  <c r="G10" i="6"/>
  <c r="K10" i="6"/>
  <c r="G11" i="6"/>
  <c r="K11" i="6"/>
  <c r="G12" i="6"/>
  <c r="K12" i="6"/>
  <c r="I10" i="6"/>
  <c r="I11" i="6"/>
  <c r="E12" i="6"/>
  <c r="H10" i="6"/>
  <c r="L10" i="6"/>
  <c r="H11" i="6"/>
  <c r="L11" i="6"/>
  <c r="H12" i="6"/>
  <c r="L12" i="6"/>
  <c r="D20" i="5" l="1"/>
  <c r="E5" i="5"/>
  <c r="E4" i="5"/>
  <c r="E6" i="5"/>
  <c r="E11" i="5"/>
  <c r="E10" i="5"/>
  <c r="E9" i="5"/>
  <c r="E7" i="5"/>
  <c r="I18" i="3"/>
  <c r="I6" i="3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4" i="1"/>
  <c r="C15" i="1" s="1"/>
  <c r="J6" i="1"/>
  <c r="I6" i="1"/>
  <c r="H6" i="1"/>
  <c r="G6" i="1"/>
  <c r="F6" i="1"/>
  <c r="E6" i="1"/>
  <c r="D6" i="1"/>
  <c r="C6" i="1"/>
  <c r="E24" i="5" l="1"/>
  <c r="E26" i="5" s="1"/>
  <c r="E8" i="5"/>
  <c r="E13" i="5" l="1"/>
  <c r="E34" i="5" l="1"/>
  <c r="E35" i="5"/>
  <c r="E36" i="5" l="1"/>
  <c r="E40" i="5" s="1"/>
</calcChain>
</file>

<file path=xl/sharedStrings.xml><?xml version="1.0" encoding="utf-8"?>
<sst xmlns="http://schemas.openxmlformats.org/spreadsheetml/2006/main" count="106" uniqueCount="77">
  <si>
    <t>Past/Future Age Calculator</t>
  </si>
  <si>
    <t>FPL CALCULATOR</t>
  </si>
  <si>
    <t>House Hold Size</t>
  </si>
  <si>
    <t>100% FPL</t>
  </si>
  <si>
    <t>Enter Income (Yearly)--&gt;</t>
  </si>
  <si>
    <t>FPL Result</t>
  </si>
  <si>
    <t>INCOME CALCULATOR</t>
  </si>
  <si>
    <t>Enter FPL --&gt;</t>
  </si>
  <si>
    <t>Income Result (Yearly)</t>
  </si>
  <si>
    <t>Monthly Income</t>
  </si>
  <si>
    <t>Household Size</t>
  </si>
  <si>
    <t>For each additional person, add:</t>
  </si>
  <si>
    <t>Husky D</t>
  </si>
  <si>
    <t>Silver CSR 94 AV</t>
  </si>
  <si>
    <t>Silver CSR 87 AV</t>
  </si>
  <si>
    <t>Silver CSR 73 AV</t>
  </si>
  <si>
    <t>Husky A (Parents/Carertakers)</t>
  </si>
  <si>
    <t>Husky A (Children)</t>
  </si>
  <si>
    <t xml:space="preserve">CHIP/Husky B Band I </t>
  </si>
  <si>
    <t>CHIP/Husky B Band II</t>
  </si>
  <si>
    <t>Husky A for Pregnant Women</t>
  </si>
  <si>
    <t>Current Age Calculator</t>
  </si>
  <si>
    <t>Enter Date Of Birth (MM/DD/YYYY) ---&gt;</t>
  </si>
  <si>
    <t>AGE ---&gt;</t>
  </si>
  <si>
    <t>Enter Date Of Birth (MM/DD/YY) ---&gt;</t>
  </si>
  <si>
    <t>Enter Past/Future Date (MM/DD/YYYY)</t>
  </si>
  <si>
    <t>Second lowest cost silver plan and provider</t>
  </si>
  <si>
    <t>AGE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</si>
  <si>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</si>
  <si>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</si>
  <si>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</si>
  <si>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</si>
  <si>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</si>
  <si>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</si>
  <si>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</si>
  <si>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</si>
  <si>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Max APTC Calculation</t>
  </si>
  <si>
    <t xml:space="preserve">1. Determine which members in the household who are eligible for APTC and seeking to enroll in a QHP.  Input each individual's age at the time coverage begins and the primary applicant's county of residence.  Note: If the children are enrolled in creditable coverage at the time of the enrollment, they would be eligible for the QHP with APTC rather than CHIP coverage.  </t>
  </si>
  <si>
    <t>COST</t>
  </si>
  <si>
    <t>Member 1</t>
  </si>
  <si>
    <t>Member 2</t>
  </si>
  <si>
    <t>COUNTY</t>
  </si>
  <si>
    <t>Member 3</t>
  </si>
  <si>
    <t>Member 4</t>
  </si>
  <si>
    <t>Member 5</t>
  </si>
  <si>
    <t>Member 6</t>
  </si>
  <si>
    <t>Member 7</t>
  </si>
  <si>
    <t>Member 8</t>
  </si>
  <si>
    <t>Total Premium Cost</t>
  </si>
  <si>
    <t xml:space="preserve">2.  Input the household size and projected MAGI to determine the FPL percentage. Note: Include all the household members in the household size, even if they are not requesting coverage. </t>
  </si>
  <si>
    <t xml:space="preserve"> </t>
  </si>
  <si>
    <t>Income</t>
  </si>
  <si>
    <t>FPL%</t>
  </si>
  <si>
    <t>FPL Min</t>
  </si>
  <si>
    <t>FPL Max</t>
  </si>
  <si>
    <t>Contribution Percentage</t>
  </si>
  <si>
    <t>Expected Annual Contribution</t>
  </si>
  <si>
    <t>4.  Determine the annual APTC by subtracting the Expected Annual Contribution from the Total Benchmark Cost.</t>
  </si>
  <si>
    <t>Total Benchmark Cost Annually</t>
  </si>
  <si>
    <t>Annual APTC</t>
  </si>
  <si>
    <t xml:space="preserve">5.  Determine the max monthly APTC by dividing the annual by 12. </t>
  </si>
  <si>
    <t>Monthly APTC</t>
  </si>
  <si>
    <t>3.  Use the household contribution percentage to determine the household's Expected Annual Contribution. Note: If over 400% FPL there is no contribution percentage max.</t>
  </si>
  <si>
    <t>=</t>
  </si>
  <si>
    <t>≤</t>
  </si>
  <si>
    <t>&lt;</t>
  </si>
  <si>
    <t xml:space="preserve">   *  = Medicaid eligibility for a single pregnant woman includes unborn child in household</t>
  </si>
  <si>
    <t>Initial % of Income</t>
  </si>
  <si>
    <t>Final % of Income</t>
  </si>
  <si>
    <t>FPL 2020</t>
  </si>
  <si>
    <t>FPL Thresholds - Open Enrollment 8 (2021 Plan Year)</t>
  </si>
  <si>
    <t>Anthem Silver PPO Standard Pathway</t>
  </si>
  <si>
    <t>FPL 2021</t>
  </si>
  <si>
    <t>Expected Contribution Max</t>
  </si>
  <si>
    <t>UI Annual Income</t>
  </si>
  <si>
    <t>Max Expected Contribution</t>
  </si>
  <si>
    <t>Contribution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</si>
</sst>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5" formatCode="0.0"/>
    <numFmt numFmtId="166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Trebuchet MS"/>
      <family val="2"/>
    </font>
    <font>
      <b/>
      <sz val="16"/>
      <color theme="0"/>
      <name val="Trebuchet MS"/>
      <family val="2"/>
    </font>
    <font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sz val="20"/>
      <color theme="1"/>
      <name val="Trebuchet MS"/>
      <family val="2"/>
    </font>
    <font>
      <sz val="16"/>
      <color theme="1"/>
      <name val="Book Antiqua"/>
      <family val="1"/>
    </font>
    <font>
      <sz val="9"/>
      <color theme="1"/>
      <name val="Trebuchet MS"/>
      <family val="2"/>
    </font>
    <font>
      <i/>
      <sz val="8"/>
      <color theme="1"/>
      <name val="Trebuchet MS"/>
      <family val="2"/>
    </font>
    <font>
      <sz val="14"/>
      <name val="Trebuchet MS"/>
      <family val="2"/>
    </font>
    <font>
      <b/>
      <sz val="9"/>
      <color theme="1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color theme="1"/>
      <name val="Trebuchet MS"/>
      <family val="2"/>
    </font>
    <font>
      <sz val="9"/>
      <color theme="0" tint="-0.34998626667073579"/>
      <name val="Trebuchet MS"/>
      <family val="2"/>
    </font>
    <font>
      <sz val="14"/>
      <color theme="1"/>
      <name val="Trebuchet MS"/>
      <family val="2"/>
    </font>
    <font>
      <sz val="14"/>
      <color theme="5"/>
      <name val="Trebuchet MS"/>
      <family val="2"/>
    </font>
    <font>
      <b/>
      <sz val="16"/>
      <color rgb="FFEE7D00"/>
      <name val="Trebuchet MS"/>
      <family val="2"/>
    </font>
    <font>
      <b/>
      <sz val="12"/>
      <color theme="1"/>
      <name val="Trebuchet MS"/>
      <family val="2"/>
    </font>
    <font>
      <u/>
      <sz val="16"/>
      <color theme="1"/>
      <name val="Trebuchet MS"/>
      <family val="2"/>
    </font>
    <font>
      <sz val="12"/>
      <color rgb="FFEE7D00"/>
      <name val="Calibri"/>
      <family val="2"/>
      <scheme val="minor"/>
    </font>
    <font>
      <sz val="12"/>
      <color rgb="FFEE7D00"/>
      <name val="Trebuchet MS"/>
      <family val="2"/>
    </font>
    <font>
      <b/>
      <sz val="12"/>
      <color theme="0"/>
      <name val="Trebuchet MS"/>
      <family val="2"/>
    </font>
    <font>
      <b/>
      <u/>
      <sz val="20"/>
      <color theme="0"/>
      <name val="Trebuchet MS"/>
      <family val="2"/>
    </font>
    <font>
      <sz val="12"/>
      <color theme="1"/>
      <name val="Trebuchet MS"/>
      <family val="2"/>
    </font>
    <font>
      <b/>
      <sz val="11"/>
      <color theme="0"/>
      <name val="Trebuchet MS"/>
      <family val="2"/>
    </font>
    <font>
      <b/>
      <sz val="12"/>
      <color rgb="FFD67000"/>
      <name val="Trebuchet MS"/>
      <family val="2"/>
    </font>
    <font>
      <b/>
      <sz val="14"/>
      <color theme="0"/>
      <name val="Trebuchet MS"/>
      <family val="2"/>
    </font>
    <font>
      <b/>
      <sz val="16"/>
      <color rgb="FFD67000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EDF5C"/>
        <bgColor indexed="64"/>
      </patternFill>
    </fill>
    <fill>
      <patternFill patternType="solid">
        <fgColor rgb="FFFEFAAC"/>
        <bgColor indexed="64"/>
      </patternFill>
    </fill>
    <fill>
      <patternFill patternType="solid">
        <fgColor rgb="FFEE7D00"/>
        <bgColor indexed="64"/>
      </patternFill>
    </fill>
    <fill>
      <patternFill patternType="solid">
        <fgColor rgb="FFFFB84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68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7" xfId="0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0" fillId="3" borderId="7" xfId="0" applyFill="1" applyBorder="1"/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3" borderId="11" xfId="0" applyFont="1" applyFill="1" applyBorder="1"/>
    <xf numFmtId="9" fontId="4" fillId="0" borderId="15" xfId="0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center" wrapText="1"/>
    </xf>
    <xf numFmtId="3" fontId="4" fillId="0" borderId="17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right" vertical="center"/>
    </xf>
    <xf numFmtId="0" fontId="7" fillId="5" borderId="15" xfId="0" applyFont="1" applyFill="1" applyBorder="1" applyAlignment="1">
      <alignment horizontal="right" vertical="center"/>
    </xf>
    <xf numFmtId="164" fontId="7" fillId="5" borderId="16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9" fontId="4" fillId="0" borderId="24" xfId="0" applyNumberFormat="1" applyFont="1" applyFill="1" applyBorder="1" applyAlignment="1">
      <alignment horizontal="right"/>
    </xf>
    <xf numFmtId="0" fontId="5" fillId="0" borderId="18" xfId="0" applyFont="1" applyFill="1" applyBorder="1" applyAlignment="1">
      <alignment horizontal="right" vertical="center"/>
    </xf>
    <xf numFmtId="0" fontId="7" fillId="5" borderId="21" xfId="0" applyFont="1" applyFill="1" applyBorder="1" applyAlignment="1">
      <alignment horizontal="right" vertical="center"/>
    </xf>
    <xf numFmtId="166" fontId="7" fillId="5" borderId="22" xfId="0" applyNumberFormat="1" applyFont="1" applyFill="1" applyBorder="1" applyAlignment="1">
      <alignment horizontal="center" vertical="center"/>
    </xf>
    <xf numFmtId="166" fontId="7" fillId="5" borderId="23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/>
    </xf>
    <xf numFmtId="166" fontId="4" fillId="5" borderId="16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11" xfId="0" applyFill="1" applyBorder="1"/>
    <xf numFmtId="0" fontId="0" fillId="0" borderId="4" xfId="0" applyFill="1" applyBorder="1"/>
    <xf numFmtId="0" fontId="0" fillId="3" borderId="5" xfId="0" applyFill="1" applyBorder="1"/>
    <xf numFmtId="0" fontId="0" fillId="0" borderId="6" xfId="0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/>
    </xf>
    <xf numFmtId="0" fontId="10" fillId="3" borderId="0" xfId="0" applyNumberFormat="1" applyFont="1" applyFill="1" applyBorder="1" applyAlignment="1">
      <alignment horizontal="center" vertical="center"/>
    </xf>
    <xf numFmtId="0" fontId="13" fillId="7" borderId="8" xfId="0" applyNumberFormat="1" applyFont="1" applyFill="1" applyBorder="1" applyAlignment="1">
      <alignment horizontal="center" vertical="center"/>
    </xf>
    <xf numFmtId="0" fontId="13" fillId="7" borderId="9" xfId="0" applyNumberFormat="1" applyFont="1" applyFill="1" applyBorder="1" applyAlignment="1">
      <alignment horizontal="center" vertical="center"/>
    </xf>
    <xf numFmtId="0" fontId="13" fillId="7" borderId="10" xfId="0" applyNumberFormat="1" applyFont="1" applyFill="1" applyBorder="1" applyAlignment="1">
      <alignment horizontal="center" vertical="center"/>
    </xf>
    <xf numFmtId="42" fontId="10" fillId="3" borderId="0" xfId="0" applyNumberFormat="1" applyFont="1" applyFill="1" applyBorder="1"/>
    <xf numFmtId="42" fontId="10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/>
    <xf numFmtId="0" fontId="0" fillId="0" borderId="4" xfId="0" applyBorder="1"/>
    <xf numFmtId="0" fontId="0" fillId="3" borderId="6" xfId="0" applyFill="1" applyBorder="1"/>
    <xf numFmtId="0" fontId="19" fillId="3" borderId="0" xfId="0" applyFont="1" applyFill="1" applyBorder="1" applyAlignment="1">
      <alignment vertical="center"/>
    </xf>
    <xf numFmtId="0" fontId="0" fillId="3" borderId="0" xfId="0" applyFill="1" applyAlignment="1">
      <alignment wrapText="1"/>
    </xf>
    <xf numFmtId="0" fontId="18" fillId="2" borderId="32" xfId="0" applyFont="1" applyFill="1" applyBorder="1" applyAlignment="1">
      <alignment horizontal="center" vertical="center" wrapText="1"/>
    </xf>
    <xf numFmtId="0" fontId="18" fillId="11" borderId="29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wrapText="1"/>
    </xf>
    <xf numFmtId="0" fontId="22" fillId="12" borderId="28" xfId="0" applyFont="1" applyFill="1" applyBorder="1" applyAlignment="1">
      <alignment horizontal="center" vertical="center"/>
    </xf>
    <xf numFmtId="0" fontId="22" fillId="12" borderId="32" xfId="0" applyFont="1" applyFill="1" applyBorder="1" applyAlignment="1">
      <alignment horizontal="center" vertical="center"/>
    </xf>
    <xf numFmtId="0" fontId="22" fillId="12" borderId="29" xfId="0" applyFont="1" applyFill="1" applyBorder="1" applyAlignment="1">
      <alignment horizontal="center" vertical="center"/>
    </xf>
    <xf numFmtId="0" fontId="23" fillId="0" borderId="45" xfId="0" applyFont="1" applyBorder="1" applyAlignment="1">
      <alignment horizont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8" borderId="40" xfId="0" applyFont="1" applyFill="1" applyBorder="1" applyAlignment="1">
      <alignment horizontal="center"/>
    </xf>
    <xf numFmtId="44" fontId="4" fillId="2" borderId="32" xfId="0" applyNumberFormat="1" applyFont="1" applyFill="1" applyBorder="1"/>
    <xf numFmtId="44" fontId="4" fillId="11" borderId="32" xfId="0" applyNumberFormat="1" applyFont="1" applyFill="1" applyBorder="1"/>
    <xf numFmtId="0" fontId="25" fillId="8" borderId="46" xfId="0" applyFont="1" applyFill="1" applyBorder="1" applyAlignment="1">
      <alignment horizontal="center"/>
    </xf>
    <xf numFmtId="0" fontId="25" fillId="8" borderId="47" xfId="0" applyFont="1" applyFill="1" applyBorder="1" applyAlignment="1">
      <alignment horizontal="center"/>
    </xf>
    <xf numFmtId="0" fontId="4" fillId="3" borderId="7" xfId="0" applyFont="1" applyFill="1" applyBorder="1"/>
    <xf numFmtId="0" fontId="27" fillId="3" borderId="1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28" fillId="8" borderId="8" xfId="0" applyFont="1" applyFill="1" applyBorder="1" applyAlignment="1">
      <alignment horizontal="center" vertical="center"/>
    </xf>
    <xf numFmtId="0" fontId="28" fillId="8" borderId="10" xfId="0" applyFont="1" applyFill="1" applyBorder="1" applyAlignment="1">
      <alignment horizontal="center" vertical="center"/>
    </xf>
    <xf numFmtId="0" fontId="28" fillId="8" borderId="46" xfId="0" applyFont="1" applyFill="1" applyBorder="1" applyAlignment="1">
      <alignment horizontal="center"/>
    </xf>
    <xf numFmtId="44" fontId="4" fillId="10" borderId="14" xfId="0" applyNumberFormat="1" applyFont="1" applyFill="1" applyBorder="1" applyAlignment="1">
      <alignment horizontal="center"/>
    </xf>
    <xf numFmtId="0" fontId="28" fillId="8" borderId="47" xfId="0" applyFont="1" applyFill="1" applyBorder="1" applyAlignment="1">
      <alignment horizontal="center"/>
    </xf>
    <xf numFmtId="0" fontId="28" fillId="8" borderId="4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166" fontId="29" fillId="5" borderId="32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50" xfId="0" applyFont="1" applyFill="1" applyBorder="1"/>
    <xf numFmtId="0" fontId="27" fillId="10" borderId="18" xfId="0" applyFont="1" applyFill="1" applyBorder="1" applyAlignment="1">
      <alignment horizontal="right" vertical="center"/>
    </xf>
    <xf numFmtId="0" fontId="27" fillId="10" borderId="24" xfId="0" applyFont="1" applyFill="1" applyBorder="1" applyAlignment="1">
      <alignment horizontal="right" vertical="center"/>
    </xf>
    <xf numFmtId="0" fontId="25" fillId="8" borderId="8" xfId="0" applyFont="1" applyFill="1" applyBorder="1" applyAlignment="1">
      <alignment horizontal="right" vertical="center"/>
    </xf>
    <xf numFmtId="9" fontId="29" fillId="5" borderId="10" xfId="0" applyNumberFormat="1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 wrapText="1"/>
    </xf>
    <xf numFmtId="10" fontId="27" fillId="5" borderId="20" xfId="0" applyNumberFormat="1" applyFont="1" applyFill="1" applyBorder="1"/>
    <xf numFmtId="9" fontId="16" fillId="5" borderId="12" xfId="2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166" fontId="27" fillId="5" borderId="26" xfId="0" applyNumberFormat="1" applyFont="1" applyFill="1" applyBorder="1"/>
    <xf numFmtId="9" fontId="16" fillId="5" borderId="21" xfId="2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166" fontId="29" fillId="5" borderId="10" xfId="0" applyNumberFormat="1" applyFont="1" applyFill="1" applyBorder="1"/>
    <xf numFmtId="9" fontId="16" fillId="3" borderId="0" xfId="2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27" fillId="3" borderId="11" xfId="0" applyFont="1" applyFill="1" applyBorder="1" applyAlignment="1">
      <alignment wrapText="1"/>
    </xf>
    <xf numFmtId="166" fontId="27" fillId="5" borderId="20" xfId="0" applyNumberFormat="1" applyFont="1" applyFill="1" applyBorder="1"/>
    <xf numFmtId="166" fontId="29" fillId="5" borderId="10" xfId="0" applyNumberFormat="1" applyFont="1" applyFill="1" applyBorder="1" applyAlignment="1">
      <alignment vertical="center"/>
    </xf>
    <xf numFmtId="44" fontId="4" fillId="3" borderId="0" xfId="0" applyNumberFormat="1" applyFont="1" applyFill="1" applyBorder="1"/>
    <xf numFmtId="42" fontId="31" fillId="5" borderId="32" xfId="0" applyNumberFormat="1" applyFont="1" applyFill="1" applyBorder="1" applyAlignment="1">
      <alignment vertical="center"/>
    </xf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3" fontId="4" fillId="0" borderId="16" xfId="0" applyNumberFormat="1" applyFont="1" applyFill="1" applyBorder="1" applyAlignment="1" applyProtection="1">
      <alignment horizontal="center"/>
    </xf>
    <xf numFmtId="3" fontId="4" fillId="0" borderId="16" xfId="0" applyNumberFormat="1" applyFont="1" applyFill="1" applyBorder="1" applyAlignment="1" applyProtection="1">
      <alignment horizontal="center" wrapText="1"/>
    </xf>
    <xf numFmtId="3" fontId="4" fillId="0" borderId="17" xfId="0" applyNumberFormat="1" applyFont="1" applyFill="1" applyBorder="1" applyAlignment="1" applyProtection="1">
      <alignment horizontal="center"/>
    </xf>
    <xf numFmtId="165" fontId="6" fillId="0" borderId="19" xfId="0" applyNumberFormat="1" applyFont="1" applyFill="1" applyBorder="1" applyAlignment="1" applyProtection="1">
      <alignment horizontal="center" vertical="center"/>
      <protection locked="0"/>
    </xf>
    <xf numFmtId="165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27" fillId="5" borderId="12" xfId="0" applyFont="1" applyFill="1" applyBorder="1" applyAlignment="1" applyProtection="1">
      <alignment horizontal="center"/>
      <protection locked="0"/>
    </xf>
    <xf numFmtId="0" fontId="27" fillId="5" borderId="21" xfId="0" applyFont="1" applyFill="1" applyBorder="1" applyAlignment="1" applyProtection="1">
      <alignment horizontal="center"/>
      <protection locked="0"/>
    </xf>
    <xf numFmtId="0" fontId="27" fillId="5" borderId="15" xfId="0" applyFont="1" applyFill="1" applyBorder="1" applyAlignment="1" applyProtection="1">
      <alignment horizontal="center"/>
      <protection locked="0"/>
    </xf>
    <xf numFmtId="0" fontId="27" fillId="5" borderId="20" xfId="0" applyFont="1" applyFill="1" applyBorder="1" applyAlignment="1" applyProtection="1">
      <alignment horizontal="center" vertical="center"/>
      <protection locked="0"/>
    </xf>
    <xf numFmtId="166" fontId="27" fillId="5" borderId="26" xfId="0" applyNumberFormat="1" applyFont="1" applyFill="1" applyBorder="1" applyAlignment="1" applyProtection="1">
      <alignment horizontal="center" vertical="center"/>
      <protection locked="0"/>
    </xf>
    <xf numFmtId="0" fontId="14" fillId="8" borderId="28" xfId="0" applyFont="1" applyFill="1" applyBorder="1" applyAlignment="1">
      <alignment horizontal="center" vertical="center"/>
    </xf>
    <xf numFmtId="9" fontId="15" fillId="8" borderId="30" xfId="0" applyNumberFormat="1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9" fontId="10" fillId="0" borderId="59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9" fontId="10" fillId="7" borderId="59" xfId="0" applyNumberFormat="1" applyFont="1" applyFill="1" applyBorder="1" applyAlignment="1">
      <alignment horizontal="center" vertical="center"/>
    </xf>
    <xf numFmtId="4" fontId="10" fillId="7" borderId="22" xfId="0" applyNumberFormat="1" applyFont="1" applyFill="1" applyBorder="1" applyAlignment="1">
      <alignment horizontal="center" vertical="center"/>
    </xf>
    <xf numFmtId="4" fontId="10" fillId="7" borderId="23" xfId="0" applyNumberFormat="1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9" fontId="10" fillId="6" borderId="59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9" fontId="10" fillId="9" borderId="59" xfId="0" applyNumberFormat="1" applyFont="1" applyFill="1" applyBorder="1" applyAlignment="1">
      <alignment horizontal="center" vertical="center"/>
    </xf>
    <xf numFmtId="4" fontId="10" fillId="9" borderId="22" xfId="0" applyNumberFormat="1" applyFont="1" applyFill="1" applyBorder="1" applyAlignment="1">
      <alignment horizontal="center" vertical="center"/>
    </xf>
    <xf numFmtId="4" fontId="10" fillId="9" borderId="23" xfId="0" applyNumberFormat="1" applyFont="1" applyFill="1" applyBorder="1" applyAlignment="1">
      <alignment horizontal="center" vertical="center"/>
    </xf>
    <xf numFmtId="4" fontId="17" fillId="0" borderId="22" xfId="0" applyNumberFormat="1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9" fontId="10" fillId="3" borderId="59" xfId="0" applyNumberFormat="1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9" fontId="10" fillId="0" borderId="39" xfId="0" applyNumberFormat="1" applyFont="1" applyBorder="1" applyAlignment="1">
      <alignment horizontal="center" vertical="center"/>
    </xf>
    <xf numFmtId="4" fontId="15" fillId="8" borderId="9" xfId="0" applyNumberFormat="1" applyFont="1" applyFill="1" applyBorder="1" applyAlignment="1">
      <alignment horizontal="center" vertical="center"/>
    </xf>
    <xf numFmtId="4" fontId="15" fillId="8" borderId="10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left" wrapText="1"/>
    </xf>
    <xf numFmtId="0" fontId="16" fillId="10" borderId="49" xfId="0" applyFont="1" applyFill="1" applyBorder="1" applyAlignment="1">
      <alignment horizontal="center" vertical="center"/>
    </xf>
    <xf numFmtId="9" fontId="16" fillId="5" borderId="43" xfId="2" applyFont="1" applyFill="1" applyBorder="1" applyAlignment="1">
      <alignment horizontal="center"/>
    </xf>
    <xf numFmtId="9" fontId="16" fillId="5" borderId="45" xfId="2" applyFont="1" applyFill="1" applyBorder="1" applyAlignment="1">
      <alignment horizontal="center"/>
    </xf>
    <xf numFmtId="0" fontId="27" fillId="0" borderId="0" xfId="0" applyFont="1" applyBorder="1" applyAlignment="1">
      <alignment horizontal="left" vertical="center" wrapText="1"/>
    </xf>
    <xf numFmtId="0" fontId="16" fillId="5" borderId="22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6" fillId="10" borderId="9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/>
    </xf>
    <xf numFmtId="0" fontId="27" fillId="3" borderId="0" xfId="0" applyFont="1" applyFill="1" applyBorder="1" applyAlignment="1" applyProtection="1">
      <alignment horizontal="center" vertical="center"/>
      <protection locked="0"/>
    </xf>
    <xf numFmtId="0" fontId="14" fillId="8" borderId="9" xfId="0" applyFont="1" applyFill="1" applyBorder="1" applyAlignment="1">
      <alignment horizontal="center" vertical="center"/>
    </xf>
    <xf numFmtId="42" fontId="10" fillId="8" borderId="10" xfId="0" applyNumberFormat="1" applyFont="1" applyFill="1" applyBorder="1"/>
    <xf numFmtId="0" fontId="16" fillId="0" borderId="40" xfId="0" applyFont="1" applyBorder="1" applyAlignment="1">
      <alignment horizontal="center" vertical="center"/>
    </xf>
    <xf numFmtId="5" fontId="15" fillId="8" borderId="8" xfId="1" applyNumberFormat="1" applyFont="1" applyFill="1" applyBorder="1" applyAlignment="1">
      <alignment horizontal="center" vertical="center"/>
    </xf>
    <xf numFmtId="5" fontId="15" fillId="8" borderId="9" xfId="1" applyNumberFormat="1" applyFont="1" applyFill="1" applyBorder="1" applyAlignment="1">
      <alignment horizontal="center" vertical="center"/>
    </xf>
    <xf numFmtId="9" fontId="10" fillId="0" borderId="44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5" fontId="15" fillId="8" borderId="49" xfId="1" applyNumberFormat="1" applyFont="1" applyFill="1" applyBorder="1" applyAlignment="1">
      <alignment horizontal="center" vertical="center"/>
    </xf>
    <xf numFmtId="42" fontId="10" fillId="8" borderId="9" xfId="0" applyNumberFormat="1" applyFont="1" applyFill="1" applyBorder="1"/>
    <xf numFmtId="166" fontId="21" fillId="5" borderId="52" xfId="0" applyNumberFormat="1" applyFont="1" applyFill="1" applyBorder="1" applyAlignment="1">
      <alignment vertical="center"/>
    </xf>
    <xf numFmtId="9" fontId="16" fillId="0" borderId="0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9" fontId="15" fillId="8" borderId="29" xfId="0" applyNumberFormat="1" applyFont="1" applyFill="1" applyBorder="1" applyAlignment="1">
      <alignment horizontal="center" vertical="center"/>
    </xf>
    <xf numFmtId="9" fontId="10" fillId="0" borderId="41" xfId="0" applyNumberFormat="1" applyFont="1" applyBorder="1" applyAlignment="1">
      <alignment horizontal="center" vertical="center"/>
    </xf>
    <xf numFmtId="9" fontId="10" fillId="7" borderId="61" xfId="0" applyNumberFormat="1" applyFont="1" applyFill="1" applyBorder="1" applyAlignment="1">
      <alignment horizontal="center" vertical="center"/>
    </xf>
    <xf numFmtId="9" fontId="10" fillId="6" borderId="61" xfId="0" applyNumberFormat="1" applyFont="1" applyFill="1" applyBorder="1" applyAlignment="1">
      <alignment horizontal="center" vertical="center"/>
    </xf>
    <xf numFmtId="9" fontId="10" fillId="9" borderId="61" xfId="0" applyNumberFormat="1" applyFont="1" applyFill="1" applyBorder="1" applyAlignment="1">
      <alignment horizontal="center" vertical="center"/>
    </xf>
    <xf numFmtId="9" fontId="10" fillId="0" borderId="61" xfId="0" applyNumberFormat="1" applyFont="1" applyBorder="1" applyAlignment="1">
      <alignment horizontal="center" vertical="center"/>
    </xf>
    <xf numFmtId="9" fontId="10" fillId="3" borderId="61" xfId="0" applyNumberFormat="1" applyFont="1" applyFill="1" applyBorder="1" applyAlignment="1">
      <alignment horizontal="center" vertical="center"/>
    </xf>
    <xf numFmtId="9" fontId="10" fillId="0" borderId="36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3" fillId="10" borderId="32" xfId="0" applyNumberFormat="1" applyFont="1" applyFill="1" applyBorder="1" applyAlignment="1">
      <alignment horizontal="center" vertical="center" wrapText="1"/>
    </xf>
    <xf numFmtId="164" fontId="15" fillId="8" borderId="29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2" fontId="12" fillId="6" borderId="28" xfId="0" applyNumberFormat="1" applyFont="1" applyFill="1" applyBorder="1" applyAlignment="1">
      <alignment horizontal="center" vertical="center"/>
    </xf>
    <xf numFmtId="42" fontId="12" fillId="6" borderId="29" xfId="0" applyNumberFormat="1" applyFont="1" applyFill="1" applyBorder="1" applyAlignment="1">
      <alignment horizontal="center" vertical="center"/>
    </xf>
    <xf numFmtId="42" fontId="12" fillId="6" borderId="30" xfId="0" applyNumberFormat="1" applyFont="1" applyFill="1" applyBorder="1" applyAlignment="1">
      <alignment horizontal="center" vertical="center"/>
    </xf>
    <xf numFmtId="42" fontId="11" fillId="0" borderId="27" xfId="0" applyNumberFormat="1" applyFont="1" applyFill="1" applyBorder="1" applyAlignment="1">
      <alignment horizontal="center" vertical="center" wrapText="1"/>
    </xf>
    <xf numFmtId="42" fontId="11" fillId="0" borderId="31" xfId="0" applyNumberFormat="1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18" fillId="10" borderId="12" xfId="3" applyFont="1" applyFill="1" applyBorder="1" applyAlignment="1">
      <alignment horizontal="right" vertical="center"/>
    </xf>
    <xf numFmtId="0" fontId="18" fillId="10" borderId="13" xfId="3" applyFont="1" applyFill="1" applyBorder="1" applyAlignment="1">
      <alignment horizontal="right" vertical="center"/>
    </xf>
    <xf numFmtId="0" fontId="18" fillId="10" borderId="21" xfId="3" applyFont="1" applyFill="1" applyBorder="1" applyAlignment="1">
      <alignment horizontal="right" vertical="center"/>
    </xf>
    <xf numFmtId="0" fontId="18" fillId="10" borderId="22" xfId="3" applyFont="1" applyFill="1" applyBorder="1" applyAlignment="1">
      <alignment horizontal="right" vertical="center"/>
    </xf>
    <xf numFmtId="14" fontId="18" fillId="5" borderId="13" xfId="3" applyNumberFormat="1" applyFont="1" applyFill="1" applyBorder="1" applyAlignment="1" applyProtection="1">
      <alignment horizontal="center" vertical="center"/>
      <protection locked="0"/>
    </xf>
    <xf numFmtId="14" fontId="18" fillId="5" borderId="14" xfId="3" applyNumberFormat="1" applyFont="1" applyFill="1" applyBorder="1" applyAlignment="1" applyProtection="1">
      <alignment horizontal="center" vertical="center"/>
      <protection locked="0"/>
    </xf>
    <xf numFmtId="14" fontId="18" fillId="5" borderId="22" xfId="3" applyNumberFormat="1" applyFont="1" applyFill="1" applyBorder="1" applyAlignment="1" applyProtection="1">
      <alignment horizontal="center" vertical="center"/>
      <protection locked="0"/>
    </xf>
    <xf numFmtId="14" fontId="18" fillId="5" borderId="23" xfId="3" applyNumberFormat="1" applyFont="1" applyFill="1" applyBorder="1" applyAlignment="1" applyProtection="1">
      <alignment horizontal="center" vertical="center"/>
      <protection locked="0"/>
    </xf>
    <xf numFmtId="0" fontId="18" fillId="10" borderId="35" xfId="3" applyFont="1" applyFill="1" applyBorder="1" applyAlignment="1">
      <alignment horizontal="right" vertical="center"/>
    </xf>
    <xf numFmtId="0" fontId="18" fillId="10" borderId="36" xfId="3" applyFont="1" applyFill="1" applyBorder="1" applyAlignment="1">
      <alignment horizontal="right" vertical="center"/>
    </xf>
    <xf numFmtId="0" fontId="18" fillId="10" borderId="34" xfId="3" applyFont="1" applyFill="1" applyBorder="1" applyAlignment="1">
      <alignment horizontal="right" vertical="center"/>
    </xf>
    <xf numFmtId="0" fontId="18" fillId="10" borderId="4" xfId="3" applyFont="1" applyFill="1" applyBorder="1" applyAlignment="1">
      <alignment horizontal="right" vertical="center"/>
    </xf>
    <xf numFmtId="0" fontId="18" fillId="10" borderId="5" xfId="3" applyFont="1" applyFill="1" applyBorder="1" applyAlignment="1">
      <alignment horizontal="right" vertical="center"/>
    </xf>
    <xf numFmtId="0" fontId="18" fillId="10" borderId="37" xfId="3" applyFont="1" applyFill="1" applyBorder="1" applyAlignment="1">
      <alignment horizontal="right" vertical="center"/>
    </xf>
    <xf numFmtId="0" fontId="18" fillId="5" borderId="22" xfId="3" applyFont="1" applyFill="1" applyBorder="1" applyAlignment="1" applyProtection="1">
      <alignment horizontal="center" vertical="center"/>
    </xf>
    <xf numFmtId="0" fontId="18" fillId="5" borderId="23" xfId="3" applyFont="1" applyFill="1" applyBorder="1" applyAlignment="1" applyProtection="1">
      <alignment horizontal="center" vertical="center"/>
    </xf>
    <xf numFmtId="0" fontId="18" fillId="5" borderId="16" xfId="3" applyFont="1" applyFill="1" applyBorder="1" applyAlignment="1" applyProtection="1">
      <alignment horizontal="center" vertical="center"/>
    </xf>
    <xf numFmtId="0" fontId="18" fillId="5" borderId="17" xfId="3" applyFont="1" applyFill="1" applyBorder="1" applyAlignment="1" applyProtection="1">
      <alignment horizontal="center" vertical="center"/>
    </xf>
    <xf numFmtId="0" fontId="18" fillId="10" borderId="35" xfId="3" applyFont="1" applyFill="1" applyBorder="1" applyAlignment="1">
      <alignment horizontal="center" vertical="center"/>
    </xf>
    <xf numFmtId="0" fontId="18" fillId="10" borderId="36" xfId="3" applyFont="1" applyFill="1" applyBorder="1" applyAlignment="1">
      <alignment horizontal="center" vertical="center"/>
    </xf>
    <xf numFmtId="0" fontId="18" fillId="10" borderId="34" xfId="3" applyFont="1" applyFill="1" applyBorder="1" applyAlignment="1">
      <alignment horizontal="center" vertical="center"/>
    </xf>
    <xf numFmtId="0" fontId="18" fillId="10" borderId="40" xfId="3" applyFont="1" applyFill="1" applyBorder="1" applyAlignment="1">
      <alignment horizontal="center" vertical="center"/>
    </xf>
    <xf numFmtId="0" fontId="18" fillId="10" borderId="41" xfId="3" applyFont="1" applyFill="1" applyBorder="1" applyAlignment="1">
      <alignment horizontal="center" vertical="center"/>
    </xf>
    <xf numFmtId="0" fontId="18" fillId="10" borderId="42" xfId="3" applyFont="1" applyFill="1" applyBorder="1" applyAlignment="1">
      <alignment horizontal="center" vertical="center"/>
    </xf>
    <xf numFmtId="14" fontId="18" fillId="5" borderId="38" xfId="3" applyNumberFormat="1" applyFont="1" applyFill="1" applyBorder="1" applyAlignment="1" applyProtection="1">
      <alignment horizontal="center" vertical="center"/>
      <protection locked="0"/>
    </xf>
    <xf numFmtId="14" fontId="18" fillId="5" borderId="36" xfId="3" applyNumberFormat="1" applyFont="1" applyFill="1" applyBorder="1" applyAlignment="1" applyProtection="1">
      <alignment horizontal="center" vertical="center"/>
      <protection locked="0"/>
    </xf>
    <xf numFmtId="14" fontId="18" fillId="5" borderId="39" xfId="3" applyNumberFormat="1" applyFont="1" applyFill="1" applyBorder="1" applyAlignment="1" applyProtection="1">
      <alignment horizontal="center" vertical="center"/>
      <protection locked="0"/>
    </xf>
    <xf numFmtId="14" fontId="18" fillId="5" borderId="43" xfId="3" applyNumberFormat="1" applyFont="1" applyFill="1" applyBorder="1" applyAlignment="1" applyProtection="1">
      <alignment horizontal="center" vertical="center"/>
      <protection locked="0"/>
    </xf>
    <xf numFmtId="14" fontId="18" fillId="5" borderId="41" xfId="3" applyNumberFormat="1" applyFont="1" applyFill="1" applyBorder="1" applyAlignment="1" applyProtection="1">
      <alignment horizontal="center" vertical="center"/>
      <protection locked="0"/>
    </xf>
    <xf numFmtId="14" fontId="18" fillId="5" borderId="44" xfId="3" applyNumberFormat="1" applyFont="1" applyFill="1" applyBorder="1" applyAlignment="1" applyProtection="1">
      <alignment horizontal="center" vertical="center"/>
      <protection locked="0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5" fillId="8" borderId="28" xfId="0" applyFont="1" applyFill="1" applyBorder="1" applyAlignment="1">
      <alignment horizontal="right"/>
    </xf>
    <xf numFmtId="0" fontId="25" fillId="8" borderId="33" xfId="0" applyFont="1" applyFill="1" applyBorder="1" applyAlignment="1">
      <alignment horizontal="right"/>
    </xf>
    <xf numFmtId="0" fontId="27" fillId="3" borderId="0" xfId="0" applyFont="1" applyFill="1" applyBorder="1" applyAlignment="1">
      <alignment horizontal="left" wrapText="1"/>
    </xf>
    <xf numFmtId="0" fontId="27" fillId="10" borderId="46" xfId="0" applyFont="1" applyFill="1" applyBorder="1" applyAlignment="1">
      <alignment horizontal="right"/>
    </xf>
    <xf numFmtId="0" fontId="27" fillId="10" borderId="51" xfId="0" applyFont="1" applyFill="1" applyBorder="1" applyAlignment="1">
      <alignment horizontal="right"/>
    </xf>
    <xf numFmtId="0" fontId="27" fillId="0" borderId="2" xfId="0" applyFont="1" applyBorder="1" applyAlignment="1">
      <alignment horizontal="left" vertical="center" wrapText="1"/>
    </xf>
    <xf numFmtId="0" fontId="25" fillId="8" borderId="46" xfId="0" applyFont="1" applyFill="1" applyBorder="1" applyAlignment="1">
      <alignment horizontal="center"/>
    </xf>
    <xf numFmtId="0" fontId="25" fillId="8" borderId="56" xfId="0" applyFont="1" applyFill="1" applyBorder="1" applyAlignment="1">
      <alignment horizontal="center"/>
    </xf>
    <xf numFmtId="0" fontId="25" fillId="8" borderId="57" xfId="0" applyFont="1" applyFill="1" applyBorder="1" applyAlignment="1">
      <alignment horizontal="center"/>
    </xf>
    <xf numFmtId="0" fontId="27" fillId="5" borderId="48" xfId="0" applyFont="1" applyFill="1" applyBorder="1" applyAlignment="1" applyProtection="1">
      <alignment horizontal="center" vertical="center"/>
      <protection locked="0"/>
    </xf>
    <xf numFmtId="0" fontId="27" fillId="5" borderId="54" xfId="0" applyFont="1" applyFill="1" applyBorder="1" applyAlignment="1" applyProtection="1">
      <alignment horizontal="center" vertical="center"/>
      <protection locked="0"/>
    </xf>
    <xf numFmtId="0" fontId="27" fillId="5" borderId="55" xfId="0" applyFont="1" applyFill="1" applyBorder="1" applyAlignment="1" applyProtection="1">
      <alignment horizontal="center" vertical="center"/>
      <protection locked="0"/>
    </xf>
    <xf numFmtId="0" fontId="25" fillId="8" borderId="8" xfId="0" applyFont="1" applyFill="1" applyBorder="1" applyAlignment="1">
      <alignment horizontal="center" vertical="center"/>
    </xf>
    <xf numFmtId="0" fontId="25" fillId="8" borderId="49" xfId="0" applyFont="1" applyFill="1" applyBorder="1" applyAlignment="1">
      <alignment horizontal="center" vertical="center"/>
    </xf>
    <xf numFmtId="9" fontId="16" fillId="5" borderId="48" xfId="2" applyFont="1" applyFill="1" applyBorder="1" applyAlignment="1">
      <alignment horizontal="center"/>
    </xf>
    <xf numFmtId="9" fontId="16" fillId="5" borderId="60" xfId="2" applyFont="1" applyFill="1" applyBorder="1" applyAlignment="1">
      <alignment horizontal="center"/>
    </xf>
    <xf numFmtId="0" fontId="16" fillId="5" borderId="53" xfId="0" applyFont="1" applyFill="1" applyBorder="1" applyAlignment="1">
      <alignment horizontal="center"/>
    </xf>
    <xf numFmtId="0" fontId="16" fillId="5" borderId="55" xfId="0" applyFont="1" applyFill="1" applyBorder="1" applyAlignment="1">
      <alignment horizontal="center"/>
    </xf>
    <xf numFmtId="0" fontId="26" fillId="8" borderId="28" xfId="0" applyFont="1" applyFill="1" applyBorder="1" applyAlignment="1">
      <alignment horizontal="center" vertical="center"/>
    </xf>
    <xf numFmtId="0" fontId="26" fillId="8" borderId="29" xfId="0" applyFont="1" applyFill="1" applyBorder="1" applyAlignment="1">
      <alignment horizontal="center" vertical="center"/>
    </xf>
    <xf numFmtId="0" fontId="26" fillId="8" borderId="30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left" vertical="center" wrapText="1"/>
    </xf>
    <xf numFmtId="0" fontId="27" fillId="10" borderId="35" xfId="0" applyFont="1" applyFill="1" applyBorder="1" applyAlignment="1">
      <alignment horizontal="right"/>
    </xf>
    <xf numFmtId="0" fontId="27" fillId="10" borderId="34" xfId="0" applyFont="1" applyFill="1" applyBorder="1" applyAlignment="1">
      <alignment horizontal="right"/>
    </xf>
    <xf numFmtId="0" fontId="25" fillId="8" borderId="28" xfId="0" applyFont="1" applyFill="1" applyBorder="1" applyAlignment="1">
      <alignment horizontal="right" vertical="center"/>
    </xf>
    <xf numFmtId="0" fontId="25" fillId="8" borderId="33" xfId="0" applyFont="1" applyFill="1" applyBorder="1" applyAlignment="1">
      <alignment horizontal="right" vertical="center"/>
    </xf>
    <xf numFmtId="0" fontId="27" fillId="3" borderId="0" xfId="0" applyFont="1" applyFill="1" applyBorder="1" applyAlignment="1">
      <alignment horizontal="center"/>
    </xf>
    <xf numFmtId="0" fontId="12" fillId="10" borderId="18" xfId="0" applyFont="1" applyFill="1" applyBorder="1" applyAlignment="1">
      <alignment horizontal="right" vertical="center"/>
    </xf>
    <xf numFmtId="0" fontId="12" fillId="10" borderId="19" xfId="0" applyFont="1" applyFill="1" applyBorder="1" applyAlignment="1">
      <alignment horizontal="right" vertical="center"/>
    </xf>
    <xf numFmtId="0" fontId="30" fillId="8" borderId="15" xfId="0" applyFont="1" applyFill="1" applyBorder="1" applyAlignment="1">
      <alignment horizontal="right" vertical="center"/>
    </xf>
    <xf numFmtId="0" fontId="30" fillId="8" borderId="53" xfId="0" applyFont="1" applyFill="1" applyBorder="1" applyAlignment="1">
      <alignment horizontal="right" vertical="center"/>
    </xf>
  </cellXfs>
  <cellStyles count="4">
    <cellStyle name="Currency" xfId="1" builtinId="4"/>
    <cellStyle name="Normal" xfId="0" builtinId="0"/>
    <cellStyle name="Normal 4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janal/Documents/Copy%20of%202017%20APTC%20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Thresholds"/>
      <sheetName val="Age"/>
      <sheetName val="Benchmarks"/>
      <sheetName val="APTC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tabSelected="1" topLeftCell="A19" workbookViewId="0">
      <selection activeCell="E41" sqref="E41"/>
    </sheetView>
  </sheetViews>
  <sheetFormatPr defaultRowHeight="14.4" x14ac:dyDescent="0.3"/>
  <cols>
    <col min="1" max="1" width="11.6640625" customWidth="1"/>
    <col min="2" max="2" width="11.5546875" customWidth="1"/>
    <col min="3" max="3" width="19.6640625" customWidth="1"/>
    <col min="4" max="4" width="13.44140625" customWidth="1"/>
    <col min="5" max="5" width="15.109375" customWidth="1"/>
    <col min="7" max="7" width="11" customWidth="1"/>
    <col min="9" max="10" width="11.6640625" customWidth="1"/>
    <col min="11" max="11" width="12.33203125" customWidth="1"/>
  </cols>
  <sheetData>
    <row r="1" spans="1:11" ht="26.4" thickBot="1" x14ac:dyDescent="0.35">
      <c r="A1" s="254" t="s">
        <v>36</v>
      </c>
      <c r="B1" s="255"/>
      <c r="C1" s="255"/>
      <c r="D1" s="255"/>
      <c r="E1" s="255"/>
      <c r="F1" s="255"/>
      <c r="G1" s="255"/>
      <c r="H1" s="255"/>
      <c r="I1" s="255"/>
      <c r="J1" s="255"/>
      <c r="K1" s="256"/>
    </row>
    <row r="2" spans="1:11" ht="78.75" customHeight="1" thickBot="1" x14ac:dyDescent="0.35">
      <c r="A2" s="66"/>
      <c r="B2" s="241" t="s">
        <v>37</v>
      </c>
      <c r="C2" s="241"/>
      <c r="D2" s="241"/>
      <c r="E2" s="241"/>
      <c r="F2" s="241"/>
      <c r="G2" s="241"/>
      <c r="H2" s="241"/>
      <c r="I2" s="241"/>
      <c r="J2" s="150"/>
      <c r="K2" s="67"/>
    </row>
    <row r="3" spans="1:11" ht="15" thickBot="1" x14ac:dyDescent="0.35">
      <c r="A3" s="68"/>
      <c r="B3" s="69"/>
      <c r="C3" s="70"/>
      <c r="D3" s="71" t="s">
        <v>27</v>
      </c>
      <c r="E3" s="72" t="s">
        <v>38</v>
      </c>
      <c r="F3" s="34"/>
      <c r="G3" s="34"/>
      <c r="H3" s="34"/>
      <c r="I3" s="34"/>
      <c r="J3" s="34"/>
      <c r="K3" s="5"/>
    </row>
    <row r="4" spans="1:11" ht="16.8" thickBot="1" x14ac:dyDescent="0.4">
      <c r="A4" s="66"/>
      <c r="B4" s="35"/>
      <c r="C4" s="73" t="s">
        <v>39</v>
      </c>
      <c r="D4" s="111">
        <v>50</v>
      </c>
      <c r="E4" s="74">
        <f>VLOOKUP(D4,Benchmarks!A5:I68,(HLOOKUP(G6,Benchmarks!B3:I4,2)))</f>
        <v>739.27</v>
      </c>
      <c r="F4" s="35"/>
      <c r="G4" s="35"/>
      <c r="H4" s="35"/>
      <c r="I4" s="35"/>
      <c r="J4" s="35"/>
      <c r="K4" s="10"/>
    </row>
    <row r="5" spans="1:11" ht="16.2" x14ac:dyDescent="0.35">
      <c r="A5" s="66"/>
      <c r="B5" s="35"/>
      <c r="C5" s="75" t="s">
        <v>40</v>
      </c>
      <c r="D5" s="112">
        <v>50</v>
      </c>
      <c r="E5" s="74">
        <f>IFERROR(VLOOKUP(D5,Benchmarks!A5:I68,(HLOOKUP(G6,Benchmarks!B3:I4,2))), " ")</f>
        <v>739.27</v>
      </c>
      <c r="F5" s="35"/>
      <c r="G5" s="242" t="s">
        <v>41</v>
      </c>
      <c r="H5" s="243"/>
      <c r="I5" s="244"/>
      <c r="J5" s="154"/>
      <c r="K5" s="10"/>
    </row>
    <row r="6" spans="1:11" ht="16.8" thickBot="1" x14ac:dyDescent="0.4">
      <c r="A6" s="66"/>
      <c r="B6" s="35"/>
      <c r="C6" s="75" t="s">
        <v>42</v>
      </c>
      <c r="D6" s="112">
        <v>25</v>
      </c>
      <c r="E6" s="74">
        <f>IFERROR(VLOOKUP(D6,Benchmarks!A5:I68,(HLOOKUP(G6,Benchmarks!B3:I4,2))), " ")</f>
        <v>415.58</v>
      </c>
      <c r="F6" s="35"/>
      <c r="G6" s="245" t="s">
        <v>35</v>
      </c>
      <c r="H6" s="246"/>
      <c r="I6" s="247"/>
      <c r="J6" s="155"/>
      <c r="K6" s="10"/>
    </row>
    <row r="7" spans="1:11" ht="16.2" x14ac:dyDescent="0.35">
      <c r="A7" s="66"/>
      <c r="B7" s="35"/>
      <c r="C7" s="75" t="s">
        <v>43</v>
      </c>
      <c r="D7" s="112"/>
      <c r="E7" s="74" t="str">
        <f>IFERROR(VLOOKUP(D7,Benchmarks!A5:I68,(HLOOKUP(G6,Benchmarks!B3:I4,2))), " ")</f>
        <v xml:space="preserve"> </v>
      </c>
      <c r="F7" s="35"/>
      <c r="G7" s="35"/>
      <c r="H7" s="35"/>
      <c r="I7" s="35"/>
      <c r="J7" s="35"/>
      <c r="K7" s="10"/>
    </row>
    <row r="8" spans="1:11" ht="16.2" x14ac:dyDescent="0.35">
      <c r="A8" s="66"/>
      <c r="B8" s="35"/>
      <c r="C8" s="75" t="s">
        <v>44</v>
      </c>
      <c r="D8" s="112"/>
      <c r="E8" s="74" t="str">
        <f>IFERROR(VLOOKUP(D8,Benchmarks!A5:I68,(HLOOKUP(G6,Benchmarks!B3:I4,2))), " ")</f>
        <v xml:space="preserve"> </v>
      </c>
      <c r="F8" s="35"/>
      <c r="G8" s="35"/>
      <c r="H8" s="35"/>
      <c r="I8" s="35"/>
      <c r="J8" s="35"/>
      <c r="K8" s="10"/>
    </row>
    <row r="9" spans="1:11" ht="16.2" x14ac:dyDescent="0.35">
      <c r="A9" s="66"/>
      <c r="B9" s="35"/>
      <c r="C9" s="75" t="s">
        <v>45</v>
      </c>
      <c r="D9" s="112"/>
      <c r="E9" s="74" t="str">
        <f>IFERROR(VLOOKUP(D9,Benchmarks!A5:I68,(HLOOKUP(G6,Benchmarks!B3:I4,2))), " ")</f>
        <v xml:space="preserve"> </v>
      </c>
      <c r="F9" s="35"/>
      <c r="G9" s="35"/>
      <c r="H9" s="35"/>
      <c r="I9" s="35"/>
      <c r="J9" s="35"/>
      <c r="K9" s="10"/>
    </row>
    <row r="10" spans="1:11" ht="16.2" x14ac:dyDescent="0.35">
      <c r="A10" s="66"/>
      <c r="B10" s="35"/>
      <c r="C10" s="75" t="s">
        <v>46</v>
      </c>
      <c r="D10" s="112"/>
      <c r="E10" s="74" t="str">
        <f>IFERROR(VLOOKUP(D10,Benchmarks!A5:I68,(HLOOKUP(G6,Benchmarks!B3:I4,2))), " ")</f>
        <v xml:space="preserve"> </v>
      </c>
      <c r="F10" s="35"/>
      <c r="G10" s="35"/>
      <c r="H10" s="35"/>
      <c r="I10" s="35"/>
      <c r="J10" s="35"/>
      <c r="K10" s="10"/>
    </row>
    <row r="11" spans="1:11" ht="16.8" thickBot="1" x14ac:dyDescent="0.4">
      <c r="A11" s="66"/>
      <c r="B11" s="35"/>
      <c r="C11" s="76" t="s">
        <v>47</v>
      </c>
      <c r="D11" s="113"/>
      <c r="E11" s="74" t="str">
        <f>IFERROR(VLOOKUP(D11,Benchmarks!A5:I68,(HLOOKUP(G6,Benchmarks!B3:I4,2))), " ")</f>
        <v xml:space="preserve"> </v>
      </c>
      <c r="F11" s="35"/>
      <c r="G11" s="35"/>
      <c r="H11" s="35"/>
      <c r="I11" s="35"/>
      <c r="J11" s="35"/>
      <c r="K11" s="10"/>
    </row>
    <row r="12" spans="1:11" ht="15" thickBot="1" x14ac:dyDescent="0.35">
      <c r="A12" s="66"/>
      <c r="B12" s="35"/>
      <c r="C12" s="77"/>
      <c r="D12" s="35"/>
      <c r="E12" s="18"/>
      <c r="F12" s="35"/>
      <c r="G12" s="35"/>
      <c r="H12" s="35"/>
      <c r="I12" s="35"/>
      <c r="J12" s="35"/>
      <c r="K12" s="10"/>
    </row>
    <row r="13" spans="1:11" ht="16.8" thickBot="1" x14ac:dyDescent="0.35">
      <c r="A13" s="66"/>
      <c r="B13" s="35"/>
      <c r="C13" s="248" t="s">
        <v>48</v>
      </c>
      <c r="D13" s="249"/>
      <c r="E13" s="78">
        <f>SUM(E4:E11)</f>
        <v>1894.12</v>
      </c>
      <c r="F13" s="35"/>
      <c r="G13" s="35"/>
      <c r="H13" s="35"/>
      <c r="I13" s="35"/>
      <c r="J13" s="35"/>
      <c r="K13" s="10"/>
    </row>
    <row r="14" spans="1:11" x14ac:dyDescent="0.3">
      <c r="A14" s="66"/>
      <c r="B14" s="35"/>
      <c r="C14" s="35"/>
      <c r="D14" s="35"/>
      <c r="E14" s="35"/>
      <c r="F14" s="35"/>
      <c r="G14" s="35"/>
      <c r="H14" s="35"/>
      <c r="I14" s="35"/>
      <c r="J14" s="35"/>
      <c r="K14" s="10"/>
    </row>
    <row r="15" spans="1:11" ht="66.75" customHeight="1" x14ac:dyDescent="0.35">
      <c r="A15" s="66"/>
      <c r="B15" s="238" t="s">
        <v>49</v>
      </c>
      <c r="C15" s="238"/>
      <c r="D15" s="238"/>
      <c r="E15" s="238"/>
      <c r="F15" s="238"/>
      <c r="G15" s="238"/>
      <c r="H15" s="238"/>
      <c r="I15" s="238"/>
      <c r="J15" s="238"/>
      <c r="K15" s="257"/>
    </row>
    <row r="16" spans="1:11" x14ac:dyDescent="0.3">
      <c r="A16" s="66" t="s">
        <v>50</v>
      </c>
      <c r="B16" s="79"/>
      <c r="C16" s="79"/>
      <c r="D16" s="79"/>
      <c r="E16" s="79"/>
      <c r="F16" s="79"/>
      <c r="G16" s="79"/>
      <c r="H16" s="79"/>
      <c r="I16" s="79"/>
      <c r="J16" s="79"/>
      <c r="K16" s="80"/>
    </row>
    <row r="17" spans="1:11" ht="15" thickBot="1" x14ac:dyDescent="0.35">
      <c r="A17" s="66"/>
      <c r="B17" s="35"/>
      <c r="C17" s="35"/>
      <c r="D17" s="35"/>
      <c r="E17" s="35"/>
      <c r="F17" s="35"/>
      <c r="G17" s="35"/>
      <c r="H17" s="35"/>
      <c r="I17" s="35"/>
      <c r="J17" s="35"/>
      <c r="K17" s="10"/>
    </row>
    <row r="18" spans="1:11" ht="16.2" x14ac:dyDescent="0.3">
      <c r="A18" s="66"/>
      <c r="B18" s="35"/>
      <c r="C18" s="81" t="s">
        <v>10</v>
      </c>
      <c r="D18" s="114">
        <v>3</v>
      </c>
      <c r="E18" s="35"/>
      <c r="F18" s="35"/>
      <c r="G18" s="35"/>
      <c r="H18" s="35"/>
      <c r="I18" s="35"/>
      <c r="J18" s="35"/>
      <c r="K18" s="10"/>
    </row>
    <row r="19" spans="1:11" ht="16.8" thickBot="1" x14ac:dyDescent="0.35">
      <c r="A19" s="66"/>
      <c r="B19" s="35"/>
      <c r="C19" s="82" t="s">
        <v>51</v>
      </c>
      <c r="D19" s="115">
        <v>80000</v>
      </c>
      <c r="E19" s="35"/>
      <c r="F19" s="35"/>
      <c r="G19" s="35"/>
      <c r="H19" s="35"/>
      <c r="I19" s="35"/>
      <c r="J19" s="35"/>
      <c r="K19" s="10"/>
    </row>
    <row r="20" spans="1:11" ht="16.8" thickBot="1" x14ac:dyDescent="0.35">
      <c r="A20" s="66"/>
      <c r="B20" s="35"/>
      <c r="C20" s="83" t="s">
        <v>52</v>
      </c>
      <c r="D20" s="84">
        <f>(D19/(HLOOKUP(D18,FPL!C3:J4,2,)))</f>
        <v>3.6832412523020257</v>
      </c>
      <c r="E20" s="35"/>
      <c r="F20" s="35"/>
      <c r="G20" s="35"/>
      <c r="H20" s="35"/>
      <c r="I20" s="35"/>
      <c r="J20" s="35"/>
      <c r="K20" s="10"/>
    </row>
    <row r="21" spans="1:11" x14ac:dyDescent="0.3">
      <c r="A21" s="66"/>
      <c r="B21" s="35"/>
      <c r="C21" s="35"/>
      <c r="D21" s="35"/>
      <c r="E21" s="35"/>
      <c r="F21" s="35"/>
      <c r="G21" s="35"/>
      <c r="H21" s="35"/>
      <c r="I21" s="35"/>
      <c r="J21" s="35"/>
      <c r="K21" s="10"/>
    </row>
    <row r="22" spans="1:11" ht="52.5" customHeight="1" thickBot="1" x14ac:dyDescent="0.35">
      <c r="A22" s="66"/>
      <c r="B22" s="258" t="s">
        <v>62</v>
      </c>
      <c r="C22" s="258"/>
      <c r="D22" s="258"/>
      <c r="E22" s="258"/>
      <c r="F22" s="258"/>
      <c r="G22" s="258"/>
      <c r="H22" s="258"/>
      <c r="I22" s="79"/>
      <c r="J22" s="79"/>
      <c r="K22" s="10"/>
    </row>
    <row r="23" spans="1:11" ht="31.5" customHeight="1" thickBot="1" x14ac:dyDescent="0.35">
      <c r="A23" s="66"/>
      <c r="B23" s="35"/>
      <c r="C23" s="35"/>
      <c r="D23" s="35"/>
      <c r="E23" s="35"/>
      <c r="F23" s="35"/>
      <c r="G23" s="85" t="s">
        <v>53</v>
      </c>
      <c r="H23" s="147" t="s">
        <v>54</v>
      </c>
      <c r="I23" s="153" t="s">
        <v>67</v>
      </c>
      <c r="J23" s="86" t="s">
        <v>68</v>
      </c>
      <c r="K23" s="10"/>
    </row>
    <row r="24" spans="1:11" ht="16.2" x14ac:dyDescent="0.35">
      <c r="A24" s="66"/>
      <c r="B24" s="35"/>
      <c r="C24" s="239" t="s">
        <v>55</v>
      </c>
      <c r="D24" s="240"/>
      <c r="E24" s="87">
        <f>ROUND(IF(D20&lt;=H24,I24/100, IF(D20&lt;=H25,(((D20-G25)/(H25-G25))*((J25-I25))+I25)/100, IF(D20&lt;=H26,((((D20-G26)/(H26-G26))*(J26-J25))+J25)/100, IF(D20&lt;=H27,((((D20-G27)/(H27-G27))*(J27-J26))+J26)/100, IF(D20&lt;=H28,((((D20-G28)/(H28-G28))*(J28-J27))+J27)/100, IF(D20&gt;=G29,I29/100,)))))),4)</f>
        <v>7.7100000000000002E-2</v>
      </c>
      <c r="F24" s="35"/>
      <c r="G24" s="88">
        <v>0</v>
      </c>
      <c r="H24" s="148">
        <v>1.5</v>
      </c>
      <c r="I24" s="152">
        <v>0</v>
      </c>
      <c r="J24" s="89">
        <v>0</v>
      </c>
      <c r="K24" s="10"/>
    </row>
    <row r="25" spans="1:11" ht="16.8" thickBot="1" x14ac:dyDescent="0.4">
      <c r="A25" s="66"/>
      <c r="B25" s="35"/>
      <c r="C25" s="259" t="s">
        <v>51</v>
      </c>
      <c r="D25" s="260"/>
      <c r="E25" s="90">
        <f>D19</f>
        <v>80000</v>
      </c>
      <c r="F25" s="35"/>
      <c r="G25" s="91">
        <v>1.5</v>
      </c>
      <c r="H25" s="149">
        <v>2</v>
      </c>
      <c r="I25" s="151">
        <v>0</v>
      </c>
      <c r="J25" s="92">
        <v>2</v>
      </c>
      <c r="K25" s="10"/>
    </row>
    <row r="26" spans="1:11" ht="16.8" thickBot="1" x14ac:dyDescent="0.4">
      <c r="A26" s="66"/>
      <c r="B26" s="35"/>
      <c r="C26" s="236" t="s">
        <v>56</v>
      </c>
      <c r="D26" s="237"/>
      <c r="E26" s="93">
        <f>E24*E25</f>
        <v>6168</v>
      </c>
      <c r="F26" s="35"/>
      <c r="G26" s="91">
        <v>2</v>
      </c>
      <c r="H26" s="149">
        <v>2.5</v>
      </c>
      <c r="I26" s="151">
        <v>2</v>
      </c>
      <c r="J26" s="92">
        <v>4</v>
      </c>
      <c r="K26" s="10"/>
    </row>
    <row r="27" spans="1:11" ht="15" x14ac:dyDescent="0.35">
      <c r="A27" s="66"/>
      <c r="B27" s="35"/>
      <c r="C27" s="35"/>
      <c r="D27" s="35"/>
      <c r="E27" s="35"/>
      <c r="F27" s="35"/>
      <c r="G27" s="91">
        <v>2.5</v>
      </c>
      <c r="H27" s="149">
        <v>3</v>
      </c>
      <c r="I27" s="151">
        <v>4</v>
      </c>
      <c r="J27" s="92">
        <v>6</v>
      </c>
      <c r="K27" s="10"/>
    </row>
    <row r="28" spans="1:11" ht="15" x14ac:dyDescent="0.35">
      <c r="A28" s="66"/>
      <c r="B28" s="35"/>
      <c r="C28" s="35"/>
      <c r="D28" s="35"/>
      <c r="E28" s="35"/>
      <c r="F28" s="35"/>
      <c r="G28" s="91">
        <v>3</v>
      </c>
      <c r="H28" s="149">
        <v>4</v>
      </c>
      <c r="I28" s="151">
        <v>6</v>
      </c>
      <c r="J28" s="92">
        <v>8.5</v>
      </c>
      <c r="K28" s="10"/>
    </row>
    <row r="29" spans="1:11" ht="15.6" thickBot="1" x14ac:dyDescent="0.4">
      <c r="A29" s="66"/>
      <c r="B29" s="35"/>
      <c r="C29" s="35"/>
      <c r="D29" s="35"/>
      <c r="E29" s="35"/>
      <c r="F29" s="35"/>
      <c r="G29" s="250">
        <v>4</v>
      </c>
      <c r="H29" s="251"/>
      <c r="I29" s="252">
        <v>8.5</v>
      </c>
      <c r="J29" s="253"/>
      <c r="K29" s="10"/>
    </row>
    <row r="30" spans="1:11" ht="15" x14ac:dyDescent="0.35">
      <c r="A30" s="66"/>
      <c r="B30" s="35"/>
      <c r="C30" s="35"/>
      <c r="D30" s="35"/>
      <c r="E30" s="35"/>
      <c r="F30" s="35"/>
      <c r="G30" s="167"/>
      <c r="H30" s="167"/>
      <c r="I30" s="168"/>
      <c r="J30" s="168"/>
      <c r="K30" s="10"/>
    </row>
    <row r="31" spans="1:11" ht="15" x14ac:dyDescent="0.35">
      <c r="A31" s="66"/>
      <c r="B31" s="35"/>
      <c r="C31" s="35"/>
      <c r="D31" s="35"/>
      <c r="E31" s="35"/>
      <c r="F31" s="35"/>
      <c r="G31" s="94"/>
      <c r="H31" s="94"/>
      <c r="I31" s="95"/>
      <c r="J31" s="95"/>
      <c r="K31" s="10"/>
    </row>
    <row r="32" spans="1:11" ht="57" customHeight="1" x14ac:dyDescent="0.35">
      <c r="A32" s="66"/>
      <c r="B32" s="238" t="s">
        <v>57</v>
      </c>
      <c r="C32" s="238"/>
      <c r="D32" s="238"/>
      <c r="E32" s="238"/>
      <c r="F32" s="238"/>
      <c r="G32" s="238"/>
      <c r="H32" s="238"/>
      <c r="I32" s="238"/>
      <c r="J32" s="146"/>
      <c r="K32" s="96"/>
    </row>
    <row r="33" spans="1:11" ht="15" thickBot="1" x14ac:dyDescent="0.35">
      <c r="A33" s="66"/>
      <c r="B33" s="35"/>
      <c r="C33" s="35"/>
      <c r="D33" s="35"/>
      <c r="E33" s="35"/>
      <c r="F33" s="35"/>
      <c r="G33" s="35"/>
      <c r="H33" s="35"/>
      <c r="I33" s="35"/>
      <c r="J33" s="35"/>
      <c r="K33" s="10"/>
    </row>
    <row r="34" spans="1:11" ht="16.2" x14ac:dyDescent="0.35">
      <c r="A34" s="66"/>
      <c r="B34" s="35"/>
      <c r="C34" s="239" t="s">
        <v>58</v>
      </c>
      <c r="D34" s="240"/>
      <c r="E34" s="97">
        <f>SUM((E13)*12)</f>
        <v>22729.439999999999</v>
      </c>
      <c r="F34" s="35"/>
      <c r="G34" s="35"/>
      <c r="H34" s="35"/>
      <c r="I34" s="35"/>
      <c r="J34" s="35"/>
      <c r="K34" s="10"/>
    </row>
    <row r="35" spans="1:11" ht="16.8" thickBot="1" x14ac:dyDescent="0.4">
      <c r="A35" s="66"/>
      <c r="B35" s="35"/>
      <c r="C35" s="259" t="s">
        <v>56</v>
      </c>
      <c r="D35" s="260"/>
      <c r="E35" s="90">
        <f>SUM(E26)</f>
        <v>6168</v>
      </c>
      <c r="F35" s="35"/>
      <c r="G35" s="35"/>
      <c r="H35" s="35"/>
      <c r="I35" s="35"/>
      <c r="J35" s="35"/>
      <c r="K35" s="10"/>
    </row>
    <row r="36" spans="1:11" ht="16.8" thickBot="1" x14ac:dyDescent="0.35">
      <c r="A36" s="68"/>
      <c r="B36" s="34"/>
      <c r="C36" s="261" t="s">
        <v>59</v>
      </c>
      <c r="D36" s="262"/>
      <c r="E36" s="98">
        <f>IF(E34&lt;E35,0,SUM(E34-E35))</f>
        <v>16561.439999999999</v>
      </c>
      <c r="F36" s="34"/>
      <c r="G36" s="34"/>
      <c r="H36" s="34"/>
      <c r="I36" s="34"/>
      <c r="J36" s="34"/>
      <c r="K36" s="5"/>
    </row>
    <row r="37" spans="1:11" x14ac:dyDescent="0.3">
      <c r="A37" s="66"/>
      <c r="B37" s="35"/>
      <c r="C37" s="35"/>
      <c r="D37" s="35"/>
      <c r="E37" s="35"/>
      <c r="F37" s="35"/>
      <c r="G37" s="35"/>
      <c r="H37" s="35"/>
      <c r="I37" s="35"/>
      <c r="J37" s="35"/>
      <c r="K37" s="10"/>
    </row>
    <row r="38" spans="1:11" ht="41.25" customHeight="1" x14ac:dyDescent="0.35">
      <c r="A38" s="66"/>
      <c r="B38" s="263" t="s">
        <v>60</v>
      </c>
      <c r="C38" s="263"/>
      <c r="D38" s="263"/>
      <c r="E38" s="263"/>
      <c r="F38" s="263"/>
      <c r="G38" s="35"/>
      <c r="H38" s="35"/>
      <c r="I38" s="35"/>
      <c r="J38" s="35"/>
      <c r="K38" s="10"/>
    </row>
    <row r="39" spans="1:11" ht="15" thickBot="1" x14ac:dyDescent="0.35">
      <c r="A39" s="66"/>
      <c r="B39" s="35"/>
      <c r="C39" s="35"/>
      <c r="D39" s="35"/>
      <c r="E39" s="35"/>
      <c r="F39" s="35"/>
      <c r="G39" s="35"/>
      <c r="H39" s="35"/>
      <c r="I39" s="35"/>
      <c r="J39" s="35"/>
      <c r="K39" s="10"/>
    </row>
    <row r="40" spans="1:11" ht="18.600000000000001" thickBot="1" x14ac:dyDescent="0.35">
      <c r="A40" s="66"/>
      <c r="B40" s="35"/>
      <c r="C40" s="264" t="s">
        <v>59</v>
      </c>
      <c r="D40" s="265"/>
      <c r="E40" s="166">
        <f>E36</f>
        <v>16561.439999999999</v>
      </c>
      <c r="F40" s="35"/>
      <c r="G40" s="99"/>
      <c r="H40" s="35"/>
      <c r="I40" s="35"/>
      <c r="J40" s="35"/>
      <c r="K40" s="10"/>
    </row>
    <row r="41" spans="1:11" ht="22.8" thickBot="1" x14ac:dyDescent="0.35">
      <c r="A41" s="66"/>
      <c r="B41" s="35"/>
      <c r="C41" s="266" t="s">
        <v>61</v>
      </c>
      <c r="D41" s="267"/>
      <c r="E41" s="100">
        <f>IF(E40=0,0,E40*0.0833)</f>
        <v>1379.5679519999999</v>
      </c>
      <c r="F41" s="35"/>
      <c r="G41" s="35"/>
      <c r="H41" s="35"/>
      <c r="I41" s="35"/>
      <c r="J41" s="35"/>
      <c r="K41" s="10"/>
    </row>
    <row r="42" spans="1:11" ht="15" thickBot="1" x14ac:dyDescent="0.35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3"/>
    </row>
  </sheetData>
  <sheetProtection sheet="1" objects="1" scenarios="1"/>
  <protectedRanges>
    <protectedRange sqref="D18:D19" name="Range3_4"/>
    <protectedRange sqref="D4:D11" name="Range1_4"/>
    <protectedRange sqref="G6:J6" name="Range2_4"/>
  </protectedRanges>
  <mergeCells count="19">
    <mergeCell ref="C35:D35"/>
    <mergeCell ref="C36:D36"/>
    <mergeCell ref="B38:F38"/>
    <mergeCell ref="C40:D40"/>
    <mergeCell ref="C41:D41"/>
    <mergeCell ref="A1:K1"/>
    <mergeCell ref="B15:K15"/>
    <mergeCell ref="B22:H22"/>
    <mergeCell ref="C24:D24"/>
    <mergeCell ref="C25:D25"/>
    <mergeCell ref="C26:D26"/>
    <mergeCell ref="B32:I32"/>
    <mergeCell ref="C34:D34"/>
    <mergeCell ref="B2:I2"/>
    <mergeCell ref="G5:I5"/>
    <mergeCell ref="G6:I6"/>
    <mergeCell ref="C13:D13"/>
    <mergeCell ref="G29:H29"/>
    <mergeCell ref="I29:J29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'C:\Users\bajanal\Documents\[Copy of 2017 APTC Calc.xlsx]Benchmarks'!#REF!</xm:f>
          </x14:formula1>
          <xm:sqref>B3</xm:sqref>
        </x14:dataValidation>
        <x14:dataValidation type="list" allowBlank="1" showInputMessage="1" showErrorMessage="1" xr:uid="{00000000-0002-0000-0400-000001000000}">
          <x14:formula1>
            <xm:f>Benchmarks!$B$3:$I$3</xm:f>
          </x14:formula1>
          <xm:sqref>G6:J6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workbookViewId="0">
      <selection activeCell="D13" sqref="D13"/>
    </sheetView>
  </sheetViews>
  <sheetFormatPr defaultRowHeight="14.4" x14ac:dyDescent="0.3"/>
  <cols>
    <col min="2" max="2" width="26.33203125" customWidth="1"/>
    <col min="3" max="4" width="13.44140625" bestFit="1" customWidth="1"/>
    <col min="5" max="5" width="14.109375" customWidth="1"/>
    <col min="6" max="6" width="14.33203125" customWidth="1"/>
    <col min="7" max="7" width="14.44140625" customWidth="1"/>
    <col min="8" max="8" width="13.33203125" customWidth="1"/>
    <col min="9" max="9" width="13.109375" customWidth="1"/>
    <col min="10" max="10" width="13.5546875" customWidth="1"/>
  </cols>
  <sheetData>
    <row r="1" spans="1:11" ht="1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22.8" thickBot="1" x14ac:dyDescent="0.35">
      <c r="A2" s="4"/>
      <c r="B2" s="182" t="s">
        <v>1</v>
      </c>
      <c r="C2" s="183"/>
      <c r="D2" s="183"/>
      <c r="E2" s="183"/>
      <c r="F2" s="183"/>
      <c r="G2" s="183"/>
      <c r="H2" s="183"/>
      <c r="I2" s="183"/>
      <c r="J2" s="184"/>
      <c r="K2" s="5"/>
    </row>
    <row r="3" spans="1:11" x14ac:dyDescent="0.3">
      <c r="A3" s="6"/>
      <c r="B3" s="7" t="s">
        <v>2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9">
        <v>8</v>
      </c>
      <c r="K3" s="10"/>
    </row>
    <row r="4" spans="1:11" ht="15" thickBot="1" x14ac:dyDescent="0.35">
      <c r="A4" s="6"/>
      <c r="B4" s="11" t="s">
        <v>3</v>
      </c>
      <c r="C4" s="12">
        <v>12760</v>
      </c>
      <c r="D4" s="12">
        <v>17240</v>
      </c>
      <c r="E4" s="12">
        <v>21720</v>
      </c>
      <c r="F4" s="12">
        <v>26200</v>
      </c>
      <c r="G4" s="13">
        <v>30680</v>
      </c>
      <c r="H4" s="12">
        <v>35160</v>
      </c>
      <c r="I4" s="12">
        <v>39640</v>
      </c>
      <c r="J4" s="14">
        <v>44120</v>
      </c>
      <c r="K4" s="10"/>
    </row>
    <row r="5" spans="1:11" x14ac:dyDescent="0.3">
      <c r="A5" s="4"/>
      <c r="B5" s="15" t="s">
        <v>4</v>
      </c>
      <c r="C5" s="104">
        <v>16643</v>
      </c>
      <c r="D5" s="104">
        <v>0</v>
      </c>
      <c r="E5" s="104">
        <v>0</v>
      </c>
      <c r="F5" s="104">
        <v>0</v>
      </c>
      <c r="G5" s="104">
        <v>0</v>
      </c>
      <c r="H5" s="104">
        <v>0</v>
      </c>
      <c r="I5" s="104">
        <v>0</v>
      </c>
      <c r="J5" s="105">
        <v>0</v>
      </c>
      <c r="K5" s="5"/>
    </row>
    <row r="6" spans="1:11" ht="15" thickBot="1" x14ac:dyDescent="0.35">
      <c r="A6" s="4"/>
      <c r="B6" s="16" t="s">
        <v>5</v>
      </c>
      <c r="C6" s="17">
        <f>(C5/C4)</f>
        <v>1.3043103448275861</v>
      </c>
      <c r="D6" s="17">
        <f t="shared" ref="D6:J6" si="0">(D5/D4)</f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5"/>
    </row>
    <row r="7" spans="1:11" x14ac:dyDescent="0.3">
      <c r="A7" s="6"/>
      <c r="B7" s="18"/>
      <c r="C7" s="18"/>
      <c r="D7" s="18"/>
      <c r="E7" s="18"/>
      <c r="F7" s="18"/>
      <c r="G7" s="18"/>
      <c r="H7" s="18"/>
      <c r="I7" s="18"/>
      <c r="J7" s="18"/>
      <c r="K7" s="10"/>
    </row>
    <row r="8" spans="1:11" x14ac:dyDescent="0.3">
      <c r="A8" s="6"/>
      <c r="B8" s="18"/>
      <c r="C8" s="18"/>
      <c r="D8" s="18"/>
      <c r="E8" s="18"/>
      <c r="F8" s="18"/>
      <c r="G8" s="18"/>
      <c r="H8" s="18"/>
      <c r="I8" s="18"/>
      <c r="J8" s="18"/>
      <c r="K8" s="10"/>
    </row>
    <row r="9" spans="1:11" ht="15" thickBot="1" x14ac:dyDescent="0.35">
      <c r="A9" s="6"/>
      <c r="B9" s="18"/>
      <c r="C9" s="18"/>
      <c r="D9" s="18"/>
      <c r="E9" s="18"/>
      <c r="F9" s="18"/>
      <c r="G9" s="18"/>
      <c r="H9" s="18"/>
      <c r="I9" s="18"/>
      <c r="J9" s="18"/>
      <c r="K9" s="10"/>
    </row>
    <row r="10" spans="1:11" ht="22.2" x14ac:dyDescent="0.3">
      <c r="A10" s="4"/>
      <c r="B10" s="185" t="s">
        <v>6</v>
      </c>
      <c r="C10" s="186"/>
      <c r="D10" s="186"/>
      <c r="E10" s="186"/>
      <c r="F10" s="186"/>
      <c r="G10" s="186"/>
      <c r="H10" s="186"/>
      <c r="I10" s="186"/>
      <c r="J10" s="187"/>
      <c r="K10" s="5"/>
    </row>
    <row r="11" spans="1:11" x14ac:dyDescent="0.3">
      <c r="A11" s="6"/>
      <c r="B11" s="19" t="s">
        <v>2</v>
      </c>
      <c r="C11" s="20">
        <v>1</v>
      </c>
      <c r="D11" s="20">
        <v>2</v>
      </c>
      <c r="E11" s="20">
        <v>3</v>
      </c>
      <c r="F11" s="20">
        <v>4</v>
      </c>
      <c r="G11" s="20">
        <v>5</v>
      </c>
      <c r="H11" s="20">
        <v>6</v>
      </c>
      <c r="I11" s="20">
        <v>7</v>
      </c>
      <c r="J11" s="21">
        <v>8</v>
      </c>
      <c r="K11" s="10"/>
    </row>
    <row r="12" spans="1:11" ht="15" thickBot="1" x14ac:dyDescent="0.35">
      <c r="A12" s="6"/>
      <c r="B12" s="22" t="s">
        <v>3</v>
      </c>
      <c r="C12" s="106">
        <v>12760</v>
      </c>
      <c r="D12" s="106">
        <v>17240</v>
      </c>
      <c r="E12" s="106">
        <v>21720</v>
      </c>
      <c r="F12" s="106">
        <v>26200</v>
      </c>
      <c r="G12" s="107">
        <v>30680</v>
      </c>
      <c r="H12" s="106">
        <v>35160</v>
      </c>
      <c r="I12" s="106">
        <v>39640</v>
      </c>
      <c r="J12" s="108">
        <v>44120</v>
      </c>
      <c r="K12" s="10"/>
    </row>
    <row r="13" spans="1:11" x14ac:dyDescent="0.3">
      <c r="A13" s="4"/>
      <c r="B13" s="23" t="s">
        <v>7</v>
      </c>
      <c r="C13" s="109">
        <v>138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10">
        <v>0</v>
      </c>
      <c r="K13" s="5"/>
    </row>
    <row r="14" spans="1:11" x14ac:dyDescent="0.3">
      <c r="A14" s="4"/>
      <c r="B14" s="24" t="s">
        <v>8</v>
      </c>
      <c r="C14" s="25">
        <f xml:space="preserve"> (C13*C12)/100</f>
        <v>17608.8</v>
      </c>
      <c r="D14" s="25">
        <f t="shared" ref="D14:J14" si="1" xml:space="preserve"> (D13*D12)/100</f>
        <v>0</v>
      </c>
      <c r="E14" s="25">
        <f t="shared" si="1"/>
        <v>0</v>
      </c>
      <c r="F14" s="25">
        <f t="shared" si="1"/>
        <v>0</v>
      </c>
      <c r="G14" s="25">
        <f t="shared" si="1"/>
        <v>0</v>
      </c>
      <c r="H14" s="25">
        <f t="shared" si="1"/>
        <v>0</v>
      </c>
      <c r="I14" s="25">
        <f t="shared" si="1"/>
        <v>0</v>
      </c>
      <c r="J14" s="26">
        <f t="shared" si="1"/>
        <v>0</v>
      </c>
      <c r="K14" s="5"/>
    </row>
    <row r="15" spans="1:11" ht="15" thickBot="1" x14ac:dyDescent="0.35">
      <c r="A15" s="4"/>
      <c r="B15" s="27" t="s">
        <v>9</v>
      </c>
      <c r="C15" s="28">
        <f>C14/12</f>
        <v>1467.3999999999999</v>
      </c>
      <c r="D15" s="28">
        <f t="shared" ref="D15:J15" si="2">D14/12</f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5"/>
    </row>
    <row r="16" spans="1:11" x14ac:dyDescent="0.3">
      <c r="A16" s="6"/>
      <c r="B16" s="29"/>
      <c r="C16" s="29"/>
      <c r="D16" s="29"/>
      <c r="E16" s="29"/>
      <c r="F16" s="29"/>
      <c r="G16" s="29"/>
      <c r="H16" s="29"/>
      <c r="I16" s="29"/>
      <c r="J16" s="29"/>
      <c r="K16" s="30"/>
    </row>
    <row r="17" spans="1:11" ht="15" thickBot="1" x14ac:dyDescent="0.3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3"/>
    </row>
  </sheetData>
  <sheetProtection sheet="1" objects="1" scenarios="1"/>
  <protectedRanges>
    <protectedRange sqref="C13:J13" name="Range2_1"/>
    <protectedRange sqref="C5:J5" name="Range1_1"/>
  </protectedRanges>
  <mergeCells count="2">
    <mergeCell ref="B2:J2"/>
    <mergeCell ref="B10:J10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opLeftCell="A6" workbookViewId="0">
      <selection activeCell="E18" sqref="E18"/>
    </sheetView>
  </sheetViews>
  <sheetFormatPr defaultRowHeight="14.4" x14ac:dyDescent="0.3"/>
  <cols>
    <col min="1" max="1" width="26.88671875" customWidth="1"/>
    <col min="2" max="2" width="5.109375" customWidth="1"/>
    <col min="4" max="4" width="11.33203125" customWidth="1"/>
    <col min="5" max="5" width="12.109375" customWidth="1"/>
    <col min="6" max="6" width="11.6640625" customWidth="1"/>
    <col min="7" max="7" width="12.109375" customWidth="1"/>
    <col min="8" max="8" width="11.88671875" customWidth="1"/>
    <col min="9" max="10" width="12" customWidth="1"/>
    <col min="11" max="11" width="12.109375" customWidth="1"/>
    <col min="12" max="12" width="13" customWidth="1"/>
  </cols>
  <sheetData>
    <row r="1" spans="1:14" x14ac:dyDescent="0.3">
      <c r="A1" s="188" t="s">
        <v>70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3"/>
    </row>
    <row r="2" spans="1:14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30"/>
    </row>
    <row r="3" spans="1:14" ht="21.6" thickBot="1" x14ac:dyDescent="0.3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0"/>
    </row>
    <row r="4" spans="1:14" ht="18.600000000000001" thickBot="1" x14ac:dyDescent="0.35">
      <c r="A4" s="37"/>
      <c r="B4" s="37"/>
      <c r="C4" s="38"/>
      <c r="D4" s="179"/>
      <c r="E4" s="190" t="s">
        <v>10</v>
      </c>
      <c r="F4" s="191"/>
      <c r="G4" s="191"/>
      <c r="H4" s="191"/>
      <c r="I4" s="191"/>
      <c r="J4" s="191"/>
      <c r="K4" s="191"/>
      <c r="L4" s="192"/>
      <c r="M4" s="193" t="s">
        <v>11</v>
      </c>
      <c r="N4" s="30"/>
    </row>
    <row r="5" spans="1:14" ht="40.200000000000003" thickBot="1" x14ac:dyDescent="0.35">
      <c r="A5" s="39"/>
      <c r="B5" s="39"/>
      <c r="C5" s="40"/>
      <c r="D5" s="180" t="s">
        <v>75</v>
      </c>
      <c r="E5" s="41">
        <v>1</v>
      </c>
      <c r="F5" s="42">
        <v>2</v>
      </c>
      <c r="G5" s="42">
        <v>3</v>
      </c>
      <c r="H5" s="42">
        <v>4</v>
      </c>
      <c r="I5" s="42">
        <v>5</v>
      </c>
      <c r="J5" s="42">
        <v>6</v>
      </c>
      <c r="K5" s="42">
        <v>7</v>
      </c>
      <c r="L5" s="43">
        <v>8</v>
      </c>
      <c r="M5" s="194"/>
      <c r="N5" s="30"/>
    </row>
    <row r="6" spans="1:14" ht="15" thickBot="1" x14ac:dyDescent="0.35">
      <c r="A6" s="116" t="s">
        <v>69</v>
      </c>
      <c r="B6" s="156" t="s">
        <v>63</v>
      </c>
      <c r="C6" s="117">
        <v>1</v>
      </c>
      <c r="D6" s="171"/>
      <c r="E6" s="159">
        <v>12760</v>
      </c>
      <c r="F6" s="160">
        <v>17240</v>
      </c>
      <c r="G6" s="160">
        <v>21720</v>
      </c>
      <c r="H6" s="160">
        <v>26200</v>
      </c>
      <c r="I6" s="160">
        <v>30680</v>
      </c>
      <c r="J6" s="160">
        <v>35160</v>
      </c>
      <c r="K6" s="160">
        <v>39640</v>
      </c>
      <c r="L6" s="160">
        <v>44120</v>
      </c>
      <c r="M6" s="157">
        <v>4480</v>
      </c>
      <c r="N6" s="30"/>
    </row>
    <row r="7" spans="1:14" ht="18" customHeight="1" thickBot="1" x14ac:dyDescent="0.35">
      <c r="A7" s="116" t="s">
        <v>72</v>
      </c>
      <c r="B7" s="156" t="s">
        <v>63</v>
      </c>
      <c r="C7" s="117">
        <v>1</v>
      </c>
      <c r="D7" s="171"/>
      <c r="E7" s="160">
        <v>12880</v>
      </c>
      <c r="F7" s="160">
        <v>17420</v>
      </c>
      <c r="G7" s="160">
        <v>21960</v>
      </c>
      <c r="H7" s="160">
        <v>26500</v>
      </c>
      <c r="I7" s="160">
        <v>31040</v>
      </c>
      <c r="J7" s="160">
        <v>35580</v>
      </c>
      <c r="K7" s="160">
        <v>41120</v>
      </c>
      <c r="L7" s="164">
        <v>44660</v>
      </c>
      <c r="M7" s="165">
        <v>4540</v>
      </c>
      <c r="N7" s="30"/>
    </row>
    <row r="8" spans="1:14" x14ac:dyDescent="0.3">
      <c r="A8" s="158" t="s">
        <v>74</v>
      </c>
      <c r="B8" s="140" t="s">
        <v>64</v>
      </c>
      <c r="C8" s="161">
        <v>1.33</v>
      </c>
      <c r="D8" s="172">
        <v>0</v>
      </c>
      <c r="E8" s="162">
        <f ca="1">IF(TODAY()&lt;DATE(2020,3,1),SUM(E6*C8),SUM(E7*C8))</f>
        <v>17130.400000000001</v>
      </c>
      <c r="F8" s="162">
        <f ca="1">IF(TODAY()&lt;DATE(2020,3,1),SUM(F6*C8),SUM(F7*C8))</f>
        <v>23168.600000000002</v>
      </c>
      <c r="G8" s="162">
        <f ca="1">IF(TODAY()&lt;DATE(2020,3,1),SUM(G6*C8),SUM(G7*C8))</f>
        <v>29206.800000000003</v>
      </c>
      <c r="H8" s="162">
        <f ca="1">IF(TODAY()&lt;DATE(2020,3,1),SUM(H6*C8),SUM(H7*C8))</f>
        <v>35245</v>
      </c>
      <c r="I8" s="162">
        <f ca="1">IF(TODAY()&lt;DATE(2020,3,1),SUM(I6*C8),SUM(I7*C8))</f>
        <v>41283.200000000004</v>
      </c>
      <c r="J8" s="162">
        <f ca="1">IF(TODAY()&lt;DATE(2020,3,1),SUM(J6*C8),SUM(J7*C8))</f>
        <v>47321.4</v>
      </c>
      <c r="K8" s="162">
        <f ca="1">IF(TODAY()&lt;DATE(2020,3,1),SUM(K6*C8),SUM(K7*C8))</f>
        <v>54689.600000000006</v>
      </c>
      <c r="L8" s="163">
        <f ca="1">IF(TODAY()&lt;DATE(2020,3,1),SUM(L6*C8),SUM(L7*C8))</f>
        <v>59397.8</v>
      </c>
      <c r="M8" s="44"/>
      <c r="N8" s="30"/>
    </row>
    <row r="9" spans="1:14" x14ac:dyDescent="0.3">
      <c r="A9" s="170" t="s">
        <v>12</v>
      </c>
      <c r="B9" s="140" t="s">
        <v>64</v>
      </c>
      <c r="C9" s="161">
        <v>1.38</v>
      </c>
      <c r="D9" s="172"/>
      <c r="E9" s="162">
        <f ca="1">IF(TODAY()&lt;DATE(2020,3,1),SUM(E6*C9),SUM(E7*C9))</f>
        <v>17774.399999999998</v>
      </c>
      <c r="F9" s="162">
        <f ca="1">IF(TODAY()&lt;DATE(2020,3,1),SUM(F6*C9),SUM(F7*C9))</f>
        <v>24039.599999999999</v>
      </c>
      <c r="G9" s="162">
        <f ca="1">IF(TODAY()&lt;DATE(2020,3,1),SUM(G6*C9),SUM(G7*C9))</f>
        <v>30304.799999999999</v>
      </c>
      <c r="H9" s="162">
        <f ca="1">IF(TODAY()&lt;DATE(2020,3,1),SUM(H6*C9),SUM(H7*C9))</f>
        <v>36570</v>
      </c>
      <c r="I9" s="162">
        <f ca="1">IF(TODAY()&lt;DATE(2020,3,1),SUM(I6*C9),SUM(I7*C9))</f>
        <v>42835.199999999997</v>
      </c>
      <c r="J9" s="162">
        <f ca="1">IF(TODAY()&lt;DATE(2020,3,1),SUM(J6*C9),SUM(J7*C9))</f>
        <v>49100.399999999994</v>
      </c>
      <c r="K9" s="162">
        <f ca="1">IF(TODAY()&lt;DATE(2020,3,1),SUM(K6*C9),SUM(K7*C9))</f>
        <v>56745.599999999999</v>
      </c>
      <c r="L9" s="163">
        <f ca="1">IF(TODAY()&lt;DATE(2020,3,1),SUM(L6*C9),SUM(L7*C9))</f>
        <v>61630.799999999996</v>
      </c>
      <c r="M9" s="44"/>
      <c r="N9" s="30"/>
    </row>
    <row r="10" spans="1:14" x14ac:dyDescent="0.3">
      <c r="A10" s="122" t="s">
        <v>13</v>
      </c>
      <c r="B10" s="123" t="s">
        <v>64</v>
      </c>
      <c r="C10" s="124">
        <v>1.5</v>
      </c>
      <c r="D10" s="173">
        <v>0</v>
      </c>
      <c r="E10" s="125">
        <f t="shared" ref="E10:L10" si="0">SUM(E6*1.5)</f>
        <v>19140</v>
      </c>
      <c r="F10" s="125">
        <f t="shared" si="0"/>
        <v>25860</v>
      </c>
      <c r="G10" s="125">
        <f t="shared" si="0"/>
        <v>32580</v>
      </c>
      <c r="H10" s="125">
        <f t="shared" si="0"/>
        <v>39300</v>
      </c>
      <c r="I10" s="125">
        <f t="shared" si="0"/>
        <v>46020</v>
      </c>
      <c r="J10" s="125">
        <f t="shared" si="0"/>
        <v>52740</v>
      </c>
      <c r="K10" s="125">
        <f t="shared" si="0"/>
        <v>59460</v>
      </c>
      <c r="L10" s="126">
        <f t="shared" si="0"/>
        <v>66180</v>
      </c>
      <c r="M10" s="44"/>
      <c r="N10" s="30"/>
    </row>
    <row r="11" spans="1:14" x14ac:dyDescent="0.3">
      <c r="A11" s="127" t="s">
        <v>14</v>
      </c>
      <c r="B11" s="128" t="s">
        <v>64</v>
      </c>
      <c r="C11" s="129">
        <v>2</v>
      </c>
      <c r="D11" s="174">
        <v>0.02</v>
      </c>
      <c r="E11" s="130">
        <f t="shared" ref="E11:L11" si="1">SUM(E6*2)</f>
        <v>25520</v>
      </c>
      <c r="F11" s="130">
        <f t="shared" si="1"/>
        <v>34480</v>
      </c>
      <c r="G11" s="130">
        <f t="shared" si="1"/>
        <v>43440</v>
      </c>
      <c r="H11" s="130">
        <f t="shared" si="1"/>
        <v>52400</v>
      </c>
      <c r="I11" s="130">
        <f t="shared" si="1"/>
        <v>61360</v>
      </c>
      <c r="J11" s="130">
        <f t="shared" si="1"/>
        <v>70320</v>
      </c>
      <c r="K11" s="130">
        <f t="shared" si="1"/>
        <v>79280</v>
      </c>
      <c r="L11" s="131">
        <f t="shared" si="1"/>
        <v>88240</v>
      </c>
      <c r="M11" s="44"/>
      <c r="N11" s="30"/>
    </row>
    <row r="12" spans="1:14" x14ac:dyDescent="0.3">
      <c r="A12" s="132" t="s">
        <v>15</v>
      </c>
      <c r="B12" s="133" t="s">
        <v>64</v>
      </c>
      <c r="C12" s="134">
        <v>2.5</v>
      </c>
      <c r="D12" s="175">
        <v>0.04</v>
      </c>
      <c r="E12" s="135">
        <f t="shared" ref="E12:L12" si="2">SUM(E6*2.5)</f>
        <v>31900</v>
      </c>
      <c r="F12" s="135">
        <f t="shared" si="2"/>
        <v>43100</v>
      </c>
      <c r="G12" s="135">
        <f t="shared" si="2"/>
        <v>54300</v>
      </c>
      <c r="H12" s="135">
        <f t="shared" si="2"/>
        <v>65500</v>
      </c>
      <c r="I12" s="135">
        <f t="shared" si="2"/>
        <v>76700</v>
      </c>
      <c r="J12" s="135">
        <f t="shared" si="2"/>
        <v>87900</v>
      </c>
      <c r="K12" s="135">
        <f t="shared" si="2"/>
        <v>99100</v>
      </c>
      <c r="L12" s="136">
        <f t="shared" si="2"/>
        <v>110300</v>
      </c>
      <c r="M12" s="44"/>
      <c r="N12" s="30"/>
    </row>
    <row r="13" spans="1:14" x14ac:dyDescent="0.3">
      <c r="A13" s="132" t="s">
        <v>76</v>
      </c>
      <c r="B13" s="133" t="s">
        <v>64</v>
      </c>
      <c r="C13" s="134">
        <v>3</v>
      </c>
      <c r="D13" s="175">
        <v>0.06</v>
      </c>
      <c r="E13" s="135">
        <f t="shared" ref="E13:L13" si="3">SUM(E6*3)</f>
        <v>38280</v>
      </c>
      <c r="F13" s="135">
        <f t="shared" si="3"/>
        <v>51720</v>
      </c>
      <c r="G13" s="135">
        <f t="shared" si="3"/>
        <v>65160</v>
      </c>
      <c r="H13" s="135">
        <f t="shared" si="3"/>
        <v>78600</v>
      </c>
      <c r="I13" s="135">
        <f t="shared" si="3"/>
        <v>92040</v>
      </c>
      <c r="J13" s="135">
        <f t="shared" si="3"/>
        <v>105480</v>
      </c>
      <c r="K13" s="135">
        <f t="shared" si="3"/>
        <v>118920</v>
      </c>
      <c r="L13" s="135">
        <f t="shared" si="3"/>
        <v>132360</v>
      </c>
      <c r="M13" s="44"/>
      <c r="N13" s="30"/>
    </row>
    <row r="14" spans="1:14" x14ac:dyDescent="0.3">
      <c r="A14" s="118" t="s">
        <v>16</v>
      </c>
      <c r="B14" s="119" t="s">
        <v>64</v>
      </c>
      <c r="C14" s="120">
        <v>1.6</v>
      </c>
      <c r="D14" s="176"/>
      <c r="E14" s="121">
        <f ca="1">IF(TODAY()&lt;DATE(2020,3,1),SUM(E6*C14),SUM(E7*C14))</f>
        <v>20608</v>
      </c>
      <c r="F14" s="121">
        <f ca="1">IF(TODAY()&lt;DATE(2020,3,1),SUM(F6*C14),SUM(F7*C14))</f>
        <v>27872</v>
      </c>
      <c r="G14" s="121">
        <f ca="1">IF(TODAY()&lt;DATE(2020,3,1),SUM(G6*C14),SUM(G7*C14))</f>
        <v>35136</v>
      </c>
      <c r="H14" s="121">
        <f ca="1">IF(TODAY()&lt;DATE(2020,3,1),SUM(H6*C14),SUM(H7*C14))</f>
        <v>42400</v>
      </c>
      <c r="I14" s="121">
        <f ca="1">IF(TODAY()&lt;DATE(2020,3,1),SUM(I6*C14),SUM(I7*C14))</f>
        <v>49664</v>
      </c>
      <c r="J14" s="121">
        <f ca="1">IF(TODAY()&lt;DATE(2020,3,1),SUM(J6*C14),SUM(J7*C14))</f>
        <v>56928</v>
      </c>
      <c r="K14" s="121">
        <f ca="1">IF(TODAY()&lt;DATE(2020,3,1),SUM(K6*C14),SUM(K7*C14))</f>
        <v>65792</v>
      </c>
      <c r="L14" s="138">
        <f ca="1">IF(TODAY()&lt;DATE(2020,3,1),SUM(L6*C14),SUM(L7*C14))</f>
        <v>71456</v>
      </c>
      <c r="M14" s="44"/>
      <c r="N14" s="30"/>
    </row>
    <row r="15" spans="1:14" x14ac:dyDescent="0.3">
      <c r="A15" s="118" t="s">
        <v>17</v>
      </c>
      <c r="B15" s="119" t="s">
        <v>64</v>
      </c>
      <c r="C15" s="120">
        <v>2.0099999999999998</v>
      </c>
      <c r="D15" s="176"/>
      <c r="E15" s="137">
        <f ca="1">IF(TODAY()&lt;DATE(2020,3,1),SUM(E6*C15),SUM(E7*C15))</f>
        <v>25888.799999999996</v>
      </c>
      <c r="F15" s="121">
        <f ca="1">IF(TODAY()&lt;DATE(2020,3,1),SUM(F6*C15),SUM(F7*C15))</f>
        <v>35014.199999999997</v>
      </c>
      <c r="G15" s="121">
        <f ca="1">IF(TODAY()&lt;DATE(2020,3,1),SUM(G6*C15),SUM(G7*C15))</f>
        <v>44139.6</v>
      </c>
      <c r="H15" s="121">
        <f ca="1">IF(TODAY()&lt;DATE(2020,3,1),SUM(H6*C15),SUM(H7*C15))</f>
        <v>53264.999999999993</v>
      </c>
      <c r="I15" s="121">
        <f ca="1">IF(TODAY()&lt;DATE(2020,3,1),SUM(I6*C15),SUM(I7*C15))</f>
        <v>62390.399999999994</v>
      </c>
      <c r="J15" s="121">
        <f ca="1">IF(TODAY()&lt;DATE(2020,3,1),SUM(J6*C15),SUM(J7*C15))</f>
        <v>71515.799999999988</v>
      </c>
      <c r="K15" s="121">
        <f ca="1">IF(TODAY()&lt;DATE(2020,3,1),SUM(K6*C15),SUM(K7*C15))</f>
        <v>82651.199999999997</v>
      </c>
      <c r="L15" s="138">
        <f ca="1">IF(TODAY()&lt;DATE(2020,3,1),SUM(L6*C15),SUM(L7*C15))</f>
        <v>89766.599999999991</v>
      </c>
      <c r="M15" s="44"/>
      <c r="N15" s="30"/>
    </row>
    <row r="16" spans="1:14" x14ac:dyDescent="0.3">
      <c r="A16" s="195" t="s">
        <v>18</v>
      </c>
      <c r="B16" s="139" t="s">
        <v>65</v>
      </c>
      <c r="C16" s="120">
        <v>2.0099999999999998</v>
      </c>
      <c r="D16" s="176"/>
      <c r="E16" s="137">
        <f ca="1">IF(TODAY()&lt;DATE(2020,3,1),SUM(E6*C16),SUM(E7*C16))</f>
        <v>25888.799999999996</v>
      </c>
      <c r="F16" s="121">
        <f ca="1">IF(TODAY()&lt;DATE(2020,3,1),SUM(F6*C16),SUM(F7*C16))</f>
        <v>35014.199999999997</v>
      </c>
      <c r="G16" s="121">
        <f ca="1">IF(TODAY()&lt;DATE(2020,3,1),SUM(G6*C16),SUM(G7*C16))</f>
        <v>44139.6</v>
      </c>
      <c r="H16" s="121">
        <f ca="1">IF(TODAY()&lt;DATE(2020,3,1),SUM(H6*C16),SUM(H7*C16))</f>
        <v>53264.999999999993</v>
      </c>
      <c r="I16" s="121">
        <f ca="1">IF(TODAY()&lt;DATE(2020,3,1),SUM(I6*C16),SUM(I7*C16))</f>
        <v>62390.399999999994</v>
      </c>
      <c r="J16" s="121">
        <f ca="1">IF(TODAY()&lt;DATE(2020,3,1),SUM(J6*C16),SUM(J7*C16))</f>
        <v>71515.799999999988</v>
      </c>
      <c r="K16" s="121">
        <f ca="1">IF(TODAY()&lt;DATE(2020,3,1),SUM(K6*C16),SUM(K7*C16))</f>
        <v>82651.199999999997</v>
      </c>
      <c r="L16" s="138">
        <f ca="1">IF(TODAY()&lt;DATE(2020,3,1),SUM(L6*C16),SUM(L7*C16))</f>
        <v>89766.599999999991</v>
      </c>
      <c r="M16" s="44"/>
      <c r="N16" s="30"/>
    </row>
    <row r="17" spans="1:14" x14ac:dyDescent="0.3">
      <c r="A17" s="196"/>
      <c r="B17" s="140" t="s">
        <v>64</v>
      </c>
      <c r="C17" s="120">
        <v>2.54</v>
      </c>
      <c r="D17" s="176"/>
      <c r="E17" s="137">
        <f ca="1">IF(TODAY()&lt;DATE(2020,3,1),SUM(E6*C17),SUM(E7*C17))</f>
        <v>32715.200000000001</v>
      </c>
      <c r="F17" s="121">
        <f ca="1">IF(TODAY()&lt;DATE(2020,3,1),SUM(F6*C17),SUM(F7*C17))</f>
        <v>44246.8</v>
      </c>
      <c r="G17" s="121">
        <f ca="1">IF(TODAY()&lt;DATE(2020,3,1),SUM(G6*C17),SUM(G7*C17))</f>
        <v>55778.400000000001</v>
      </c>
      <c r="H17" s="121">
        <f ca="1">IF(TODAY()&lt;DATE(2020,3,1),SUM(H6*C17),SUM(H7*C17))</f>
        <v>67310</v>
      </c>
      <c r="I17" s="121">
        <f ca="1">IF(TODAY()&lt;DATE(2020,3,1),SUM(I6*C17),SUM(I7*C17))</f>
        <v>78841.600000000006</v>
      </c>
      <c r="J17" s="121">
        <f ca="1">IF(TODAY()&lt;DATE(2020,3,1),SUM(J6*C17),SUM(J7*C17))</f>
        <v>90373.2</v>
      </c>
      <c r="K17" s="121">
        <f ca="1">IF(TODAY()&lt;DATE(2020,3,1),SUM(K6*C17),SUM(K7*C17))</f>
        <v>104444.8</v>
      </c>
      <c r="L17" s="138">
        <f ca="1">IF(TODAY()&lt;DATE(2020,3,1),SUM(L6*C17),SUM(L7*C17))</f>
        <v>113436.40000000001</v>
      </c>
      <c r="M17" s="44"/>
      <c r="N17" s="30"/>
    </row>
    <row r="18" spans="1:14" x14ac:dyDescent="0.3">
      <c r="A18" s="195" t="s">
        <v>19</v>
      </c>
      <c r="B18" s="139" t="s">
        <v>65</v>
      </c>
      <c r="C18" s="141">
        <v>2.54</v>
      </c>
      <c r="D18" s="177"/>
      <c r="E18" s="137">
        <f ca="1">IF(TODAY()&lt;DATE(2020,3,1),SUM(E6*C18),SUM(E7*C18))</f>
        <v>32715.200000000001</v>
      </c>
      <c r="F18" s="121">
        <f ca="1">IF(TODAY()&lt;DATE(2020,3,1),SUM(F6*C18),SUM(F7*C18))</f>
        <v>44246.8</v>
      </c>
      <c r="G18" s="121">
        <f ca="1">IF(TODAY()&lt;DATE(2020,3,1),SUM(G6*C18),SUM(G7*C18))</f>
        <v>55778.400000000001</v>
      </c>
      <c r="H18" s="121">
        <f ca="1">IF(TODAY()&lt;DATE(2020,3,1),SUM(H6*C18),SUM(H7*C18))</f>
        <v>67310</v>
      </c>
      <c r="I18" s="121">
        <f ca="1">IF(TODAY()&lt;DATE(2020,3,1),SUM(I6*C18),SUM(I7*C18))</f>
        <v>78841.600000000006</v>
      </c>
      <c r="J18" s="121">
        <f ca="1">IF(TODAY()&lt;DATE(2020,3,1),SUM(J6*C18),SUM(J7*C18))</f>
        <v>90373.2</v>
      </c>
      <c r="K18" s="121">
        <f ca="1">IF(TODAY()&lt;DATE(2020,3,1),SUM(K6*C18),SUM(K7*C18))</f>
        <v>104444.8</v>
      </c>
      <c r="L18" s="138">
        <f ca="1">IF(TODAY()&lt;DATE(2020,3,1),SUM(L6*C18),SUM(L7*C18))</f>
        <v>113436.40000000001</v>
      </c>
      <c r="M18" s="45"/>
      <c r="N18" s="30"/>
    </row>
    <row r="19" spans="1:14" x14ac:dyDescent="0.3">
      <c r="A19" s="196"/>
      <c r="B19" s="142" t="s">
        <v>64</v>
      </c>
      <c r="C19" s="143">
        <v>3.23</v>
      </c>
      <c r="D19" s="178"/>
      <c r="E19" s="137">
        <f ca="1">IF(TODAY()&lt;DATE(2020,3,1),SUM(E6*C19),SUM(E7*C19))</f>
        <v>41602.400000000001</v>
      </c>
      <c r="F19" s="121">
        <f ca="1">IF(TODAY()&lt;DATE(2020,3,1),SUM(F6*C19),SUM(F7*C19))</f>
        <v>56266.6</v>
      </c>
      <c r="G19" s="121">
        <f ca="1">IF(TODAY()&lt;DATE(2020,3,1),SUM(G6*C19),SUM(G7*C19))</f>
        <v>70930.8</v>
      </c>
      <c r="H19" s="121">
        <f ca="1">IF(TODAY()&lt;DATE(2020,3,1),SUM(H6*C19),SUM(H7*C19))</f>
        <v>85595</v>
      </c>
      <c r="I19" s="121">
        <f ca="1">IF(TODAY()&lt;DATE(2020,3,1),SUM(I6*C19),SUM(I7*C19))</f>
        <v>100259.2</v>
      </c>
      <c r="J19" s="121">
        <f ca="1">IF(TODAY()&lt;DATE(2020,3,1),SUM(J6*C19),SUM(J7*C19))</f>
        <v>114923.4</v>
      </c>
      <c r="K19" s="121">
        <f ca="1">IF(TODAY()&lt;DATE(2020,3,1),SUM(K6*C19),SUM(K7*C19))</f>
        <v>132817.60000000001</v>
      </c>
      <c r="L19" s="138">
        <f ca="1">IF(TODAY()&lt;DATE(2020,3,1),SUM(L6*C19),SUM(L7*C19))</f>
        <v>144251.79999999999</v>
      </c>
      <c r="M19" s="44"/>
      <c r="N19" s="30"/>
    </row>
    <row r="20" spans="1:14" ht="15" thickBot="1" x14ac:dyDescent="0.35">
      <c r="A20" s="169" t="s">
        <v>20</v>
      </c>
      <c r="B20" s="139" t="s">
        <v>64</v>
      </c>
      <c r="C20" s="143">
        <v>2.63</v>
      </c>
      <c r="D20" s="178"/>
      <c r="E20" s="137">
        <f ca="1">IF(TODAY()&lt;DATE(2020,3,1),SUM(E6*C20),SUM(E7*C20))</f>
        <v>33874.400000000001</v>
      </c>
      <c r="F20" s="121">
        <f ca="1">IF(TODAY()&lt;DATE(2020,3,1),SUM(F6*C20),SUM(F7*C20))</f>
        <v>45814.6</v>
      </c>
      <c r="G20" s="121">
        <f ca="1">IF(TODAY()&lt;DATE(2020,3,1),SUM(G6*C20),SUM(G7*C20))</f>
        <v>57754.799999999996</v>
      </c>
      <c r="H20" s="121">
        <f ca="1">IF(TODAY()&lt;DATE(2020,3,1),SUM(H6*C20),SUM(H7*C20))</f>
        <v>69695</v>
      </c>
      <c r="I20" s="121">
        <f ca="1">IF(TODAY()&lt;DATE(2020,3,1),SUM(I6*C20),SUM(I7*C20))</f>
        <v>81635.199999999997</v>
      </c>
      <c r="J20" s="121">
        <f ca="1">IF(TODAY()&lt;DATE(2020,3,1),SUM(J6*C20),SUM(J7*C20))</f>
        <v>93575.4</v>
      </c>
      <c r="K20" s="121">
        <f ca="1">IF(TODAY()&lt;DATE(2020,3,1),SUM(K6*C20),SUM(K7*C20))</f>
        <v>108145.59999999999</v>
      </c>
      <c r="L20" s="138">
        <f ca="1">IF(TODAY()&lt;DATE(2020,3,1),SUM(L6*C20),SUM(L7*C20))</f>
        <v>117455.79999999999</v>
      </c>
      <c r="M20" s="44"/>
      <c r="N20" s="30"/>
    </row>
    <row r="21" spans="1:14" ht="15" thickBot="1" x14ac:dyDescent="0.35">
      <c r="A21" s="116" t="s">
        <v>73</v>
      </c>
      <c r="B21" s="156" t="s">
        <v>64</v>
      </c>
      <c r="C21" s="117">
        <v>4</v>
      </c>
      <c r="D21" s="181">
        <v>8.5000000000000006E-2</v>
      </c>
      <c r="E21" s="144">
        <f t="shared" ref="E21:L21" si="4">SUM(E6*4)</f>
        <v>51040</v>
      </c>
      <c r="F21" s="144">
        <f t="shared" si="4"/>
        <v>68960</v>
      </c>
      <c r="G21" s="144">
        <f t="shared" si="4"/>
        <v>86880</v>
      </c>
      <c r="H21" s="144">
        <f t="shared" si="4"/>
        <v>104800</v>
      </c>
      <c r="I21" s="144">
        <f t="shared" si="4"/>
        <v>122720</v>
      </c>
      <c r="J21" s="144">
        <f t="shared" si="4"/>
        <v>140640</v>
      </c>
      <c r="K21" s="144">
        <f t="shared" si="4"/>
        <v>158560</v>
      </c>
      <c r="L21" s="145">
        <f t="shared" si="4"/>
        <v>176480</v>
      </c>
      <c r="M21" s="44"/>
      <c r="N21" s="30"/>
    </row>
    <row r="22" spans="1:14" x14ac:dyDescent="0.3">
      <c r="A22" s="46"/>
      <c r="B22" s="46"/>
      <c r="C22" s="46"/>
      <c r="D22" s="46"/>
      <c r="E22" s="46" t="s">
        <v>66</v>
      </c>
      <c r="F22" s="46"/>
      <c r="G22" s="46"/>
      <c r="H22" s="46"/>
      <c r="I22" s="46"/>
      <c r="J22" s="46"/>
      <c r="K22" s="46"/>
      <c r="L22" s="46"/>
      <c r="M22" s="46"/>
      <c r="N22" s="30"/>
    </row>
    <row r="23" spans="1:14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</row>
    <row r="24" spans="1:14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</row>
    <row r="25" spans="1:14" ht="15" thickBot="1" x14ac:dyDescent="0.3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</row>
  </sheetData>
  <sheetProtection sheet="1" objects="1" scenarios="1"/>
  <mergeCells count="5">
    <mergeCell ref="A1:M2"/>
    <mergeCell ref="E4:L4"/>
    <mergeCell ref="M4:M5"/>
    <mergeCell ref="A16:A17"/>
    <mergeCell ref="A18:A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workbookViewId="0">
      <selection activeCell="C11" sqref="C11"/>
    </sheetView>
  </sheetViews>
  <sheetFormatPr defaultRowHeight="14.4" x14ac:dyDescent="0.3"/>
  <sheetData>
    <row r="1" spans="1:16" ht="1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x14ac:dyDescent="0.3">
      <c r="A2" s="6"/>
      <c r="B2" s="197" t="s">
        <v>21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9"/>
      <c r="P2" s="30"/>
    </row>
    <row r="3" spans="1:16" ht="15" thickBot="1" x14ac:dyDescent="0.35">
      <c r="A3" s="6"/>
      <c r="B3" s="200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2"/>
      <c r="P3" s="30"/>
    </row>
    <row r="4" spans="1:16" x14ac:dyDescent="0.3">
      <c r="A4" s="6"/>
      <c r="B4" s="203" t="s">
        <v>22</v>
      </c>
      <c r="C4" s="204"/>
      <c r="D4" s="204"/>
      <c r="E4" s="204"/>
      <c r="F4" s="204"/>
      <c r="G4" s="204"/>
      <c r="H4" s="204"/>
      <c r="I4" s="207">
        <v>38147</v>
      </c>
      <c r="J4" s="207"/>
      <c r="K4" s="207"/>
      <c r="L4" s="207"/>
      <c r="M4" s="207"/>
      <c r="N4" s="207"/>
      <c r="O4" s="208"/>
      <c r="P4" s="30"/>
    </row>
    <row r="5" spans="1:16" x14ac:dyDescent="0.3">
      <c r="A5" s="6"/>
      <c r="B5" s="205"/>
      <c r="C5" s="206"/>
      <c r="D5" s="206"/>
      <c r="E5" s="206"/>
      <c r="F5" s="206"/>
      <c r="G5" s="206"/>
      <c r="H5" s="206"/>
      <c r="I5" s="209"/>
      <c r="J5" s="209"/>
      <c r="K5" s="209"/>
      <c r="L5" s="209"/>
      <c r="M5" s="209"/>
      <c r="N5" s="209"/>
      <c r="O5" s="210"/>
      <c r="P5" s="30"/>
    </row>
    <row r="6" spans="1:16" x14ac:dyDescent="0.3">
      <c r="A6" s="6"/>
      <c r="B6" s="211" t="s">
        <v>23</v>
      </c>
      <c r="C6" s="212"/>
      <c r="D6" s="212"/>
      <c r="E6" s="212"/>
      <c r="F6" s="212"/>
      <c r="G6" s="212"/>
      <c r="H6" s="213"/>
      <c r="I6" s="217" t="str">
        <f ca="1" xml:space="preserve"> DATEDIF(I4,TODAY(),"Y") &amp; " Years, " &amp; DATEDIF(I4,TODAY(),"YM") &amp; " Months, " &amp; DATEDIF(I4,TODAY(),"MD") &amp; " Days"</f>
        <v>18 Years, 4 Months, 3 Days</v>
      </c>
      <c r="J6" s="217"/>
      <c r="K6" s="217"/>
      <c r="L6" s="217"/>
      <c r="M6" s="217"/>
      <c r="N6" s="217"/>
      <c r="O6" s="218"/>
      <c r="P6" s="30"/>
    </row>
    <row r="7" spans="1:16" ht="15" thickBot="1" x14ac:dyDescent="0.35">
      <c r="A7" s="6"/>
      <c r="B7" s="214"/>
      <c r="C7" s="215"/>
      <c r="D7" s="215"/>
      <c r="E7" s="215"/>
      <c r="F7" s="215"/>
      <c r="G7" s="215"/>
      <c r="H7" s="216"/>
      <c r="I7" s="219"/>
      <c r="J7" s="219"/>
      <c r="K7" s="219"/>
      <c r="L7" s="219"/>
      <c r="M7" s="219"/>
      <c r="N7" s="219"/>
      <c r="O7" s="220"/>
      <c r="P7" s="30"/>
    </row>
    <row r="8" spans="1:16" x14ac:dyDescent="0.3">
      <c r="A8" s="6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</row>
    <row r="9" spans="1:16" x14ac:dyDescent="0.3">
      <c r="A9" s="6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ht="15" thickBot="1" x14ac:dyDescent="0.35">
      <c r="A10" s="47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8"/>
    </row>
    <row r="11" spans="1:16" ht="15" thickBot="1" x14ac:dyDescent="0.35"/>
    <row r="12" spans="1:16" x14ac:dyDescent="0.3">
      <c r="B12" s="197" t="s">
        <v>0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9"/>
    </row>
    <row r="13" spans="1:16" ht="15" thickBot="1" x14ac:dyDescent="0.35">
      <c r="B13" s="200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2"/>
    </row>
    <row r="14" spans="1:16" x14ac:dyDescent="0.3">
      <c r="B14" s="203" t="s">
        <v>24</v>
      </c>
      <c r="C14" s="204"/>
      <c r="D14" s="204"/>
      <c r="E14" s="204"/>
      <c r="F14" s="204"/>
      <c r="G14" s="204"/>
      <c r="H14" s="204"/>
      <c r="I14" s="207">
        <v>38147</v>
      </c>
      <c r="J14" s="207"/>
      <c r="K14" s="207"/>
      <c r="L14" s="207"/>
      <c r="M14" s="207"/>
      <c r="N14" s="207"/>
      <c r="O14" s="208"/>
    </row>
    <row r="15" spans="1:16" x14ac:dyDescent="0.3">
      <c r="B15" s="205"/>
      <c r="C15" s="206"/>
      <c r="D15" s="206"/>
      <c r="E15" s="206"/>
      <c r="F15" s="206"/>
      <c r="G15" s="206"/>
      <c r="H15" s="206"/>
      <c r="I15" s="209"/>
      <c r="J15" s="209"/>
      <c r="K15" s="209"/>
      <c r="L15" s="209"/>
      <c r="M15" s="209"/>
      <c r="N15" s="209"/>
      <c r="O15" s="210"/>
    </row>
    <row r="16" spans="1:16" x14ac:dyDescent="0.3">
      <c r="B16" s="221" t="s">
        <v>25</v>
      </c>
      <c r="C16" s="222"/>
      <c r="D16" s="222"/>
      <c r="E16" s="222"/>
      <c r="F16" s="222"/>
      <c r="G16" s="222"/>
      <c r="H16" s="223"/>
      <c r="I16" s="227">
        <v>42370</v>
      </c>
      <c r="J16" s="228"/>
      <c r="K16" s="228"/>
      <c r="L16" s="228"/>
      <c r="M16" s="228"/>
      <c r="N16" s="228"/>
      <c r="O16" s="229"/>
    </row>
    <row r="17" spans="2:15" x14ac:dyDescent="0.3">
      <c r="B17" s="224"/>
      <c r="C17" s="225"/>
      <c r="D17" s="225"/>
      <c r="E17" s="225"/>
      <c r="F17" s="225"/>
      <c r="G17" s="225"/>
      <c r="H17" s="226"/>
      <c r="I17" s="230"/>
      <c r="J17" s="231"/>
      <c r="K17" s="231"/>
      <c r="L17" s="231"/>
      <c r="M17" s="231"/>
      <c r="N17" s="231"/>
      <c r="O17" s="232"/>
    </row>
    <row r="18" spans="2:15" x14ac:dyDescent="0.3">
      <c r="B18" s="211" t="s">
        <v>23</v>
      </c>
      <c r="C18" s="212"/>
      <c r="D18" s="212"/>
      <c r="E18" s="212"/>
      <c r="F18" s="212"/>
      <c r="G18" s="212"/>
      <c r="H18" s="213"/>
      <c r="I18" s="217" t="str">
        <f xml:space="preserve"> DATEDIF(I14,$I$16,"Y") &amp; " Years, " &amp; DATEDIF(I14,$I$16,"YM") &amp; " Months, " &amp; DATEDIF(I14,$I$16,"MD") &amp; " Days"</f>
        <v>11 Years, 6 Months, 23 Days</v>
      </c>
      <c r="J18" s="217"/>
      <c r="K18" s="217"/>
      <c r="L18" s="217"/>
      <c r="M18" s="217"/>
      <c r="N18" s="217"/>
      <c r="O18" s="218"/>
    </row>
    <row r="19" spans="2:15" ht="15" thickBot="1" x14ac:dyDescent="0.35">
      <c r="B19" s="214"/>
      <c r="C19" s="215"/>
      <c r="D19" s="215"/>
      <c r="E19" s="215"/>
      <c r="F19" s="215"/>
      <c r="G19" s="215"/>
      <c r="H19" s="216"/>
      <c r="I19" s="219"/>
      <c r="J19" s="219"/>
      <c r="K19" s="219"/>
      <c r="L19" s="219"/>
      <c r="M19" s="219"/>
      <c r="N19" s="219"/>
      <c r="O19" s="220"/>
    </row>
  </sheetData>
  <sheetProtection sheet="1" objects="1" scenarios="1"/>
  <mergeCells count="12">
    <mergeCell ref="B14:H15"/>
    <mergeCell ref="I14:O15"/>
    <mergeCell ref="B16:H17"/>
    <mergeCell ref="I16:O17"/>
    <mergeCell ref="B18:H19"/>
    <mergeCell ref="I18:O19"/>
    <mergeCell ref="B12:O13"/>
    <mergeCell ref="B2:O3"/>
    <mergeCell ref="B4:H5"/>
    <mergeCell ref="I4:O5"/>
    <mergeCell ref="B6:H7"/>
    <mergeCell ref="I6: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"/>
  <sheetViews>
    <sheetView workbookViewId="0">
      <pane xSplit="5" ySplit="4" topLeftCell="F5" activePane="bottomRight" state="frozen"/>
      <selection activeCell="I6" sqref="I6:O7"/>
      <selection pane="topRight" activeCell="I6" sqref="I6:O7"/>
      <selection pane="bottomLeft" activeCell="I6" sqref="I6:O7"/>
      <selection pane="bottomRight" activeCell="D8" sqref="D8"/>
    </sheetView>
  </sheetViews>
  <sheetFormatPr defaultRowHeight="14.4" x14ac:dyDescent="0.3"/>
  <cols>
    <col min="2" max="2" width="18.44140625" customWidth="1"/>
    <col min="3" max="3" width="19.109375" customWidth="1"/>
    <col min="4" max="4" width="18.6640625" customWidth="1"/>
    <col min="5" max="5" width="20.88671875" customWidth="1"/>
    <col min="6" max="6" width="20.5546875" customWidth="1"/>
    <col min="7" max="7" width="19.6640625" customWidth="1"/>
    <col min="8" max="8" width="19.88671875" customWidth="1"/>
    <col min="9" max="9" width="19.6640625" customWidth="1"/>
  </cols>
  <sheetData>
    <row r="1" spans="1:9" ht="22.8" thickBot="1" x14ac:dyDescent="0.35">
      <c r="A1" s="49"/>
      <c r="B1" s="233" t="s">
        <v>26</v>
      </c>
      <c r="C1" s="234"/>
      <c r="D1" s="234"/>
      <c r="E1" s="234"/>
      <c r="F1" s="234"/>
      <c r="G1" s="234"/>
      <c r="H1" s="234"/>
      <c r="I1" s="235"/>
    </row>
    <row r="2" spans="1:9" ht="54.6" thickBot="1" x14ac:dyDescent="0.35">
      <c r="A2" s="50"/>
      <c r="B2" s="51" t="s">
        <v>71</v>
      </c>
      <c r="C2" s="52" t="s">
        <v>71</v>
      </c>
      <c r="D2" s="51" t="s">
        <v>71</v>
      </c>
      <c r="E2" s="51" t="s">
        <v>71</v>
      </c>
      <c r="F2" s="51" t="s">
        <v>71</v>
      </c>
      <c r="G2" s="51" t="s">
        <v>71</v>
      </c>
      <c r="H2" s="51" t="s">
        <v>71</v>
      </c>
      <c r="I2" s="51" t="s">
        <v>71</v>
      </c>
    </row>
    <row r="3" spans="1:9" ht="22.8" thickBot="1" x14ac:dyDescent="0.4">
      <c r="A3" s="53" t="s">
        <v>27</v>
      </c>
      <c r="B3" s="54" t="s">
        <v>28</v>
      </c>
      <c r="C3" s="55" t="s">
        <v>29</v>
      </c>
      <c r="D3" s="56" t="s">
        <v>30</v>
      </c>
      <c r="E3" s="55" t="s">
        <v>31</v>
      </c>
      <c r="F3" s="56" t="s">
        <v>32</v>
      </c>
      <c r="G3" s="55" t="s">
        <v>33</v>
      </c>
      <c r="H3" s="56" t="s">
        <v>34</v>
      </c>
      <c r="I3" s="55" t="s">
        <v>35</v>
      </c>
    </row>
    <row r="4" spans="1:9" ht="16.8" thickBot="1" x14ac:dyDescent="0.35">
      <c r="A4" s="57">
        <v>1</v>
      </c>
      <c r="B4" s="58">
        <v>2</v>
      </c>
      <c r="C4" s="59">
        <v>3</v>
      </c>
      <c r="D4" s="59">
        <v>4</v>
      </c>
      <c r="E4" s="59">
        <v>5</v>
      </c>
      <c r="F4" s="59">
        <v>6</v>
      </c>
      <c r="G4" s="59">
        <v>7</v>
      </c>
      <c r="H4" s="59">
        <v>8</v>
      </c>
      <c r="I4" s="60">
        <v>9</v>
      </c>
    </row>
    <row r="5" spans="1:9" ht="16.8" thickBot="1" x14ac:dyDescent="0.4">
      <c r="A5" s="61">
        <v>1</v>
      </c>
      <c r="B5" s="62">
        <v>377.94</v>
      </c>
      <c r="C5" s="63">
        <v>323.47000000000003</v>
      </c>
      <c r="D5" s="62">
        <v>316.64999999999998</v>
      </c>
      <c r="E5" s="63">
        <v>347.29</v>
      </c>
      <c r="F5" s="62">
        <v>347.29</v>
      </c>
      <c r="G5" s="63">
        <v>316.64999999999998</v>
      </c>
      <c r="H5" s="62">
        <v>316.64999999999998</v>
      </c>
      <c r="I5" s="63">
        <v>316.64999999999998</v>
      </c>
    </row>
    <row r="6" spans="1:9" ht="16.8" thickBot="1" x14ac:dyDescent="0.4">
      <c r="A6" s="64">
        <v>2</v>
      </c>
      <c r="B6" s="62">
        <v>377.94</v>
      </c>
      <c r="C6" s="63">
        <v>323.47000000000003</v>
      </c>
      <c r="D6" s="62">
        <v>316.64999999999998</v>
      </c>
      <c r="E6" s="63">
        <v>347.29</v>
      </c>
      <c r="F6" s="62">
        <v>347.29</v>
      </c>
      <c r="G6" s="63">
        <v>316.64999999999998</v>
      </c>
      <c r="H6" s="62">
        <v>316.64999999999998</v>
      </c>
      <c r="I6" s="63">
        <v>316.64999999999998</v>
      </c>
    </row>
    <row r="7" spans="1:9" ht="16.8" thickBot="1" x14ac:dyDescent="0.4">
      <c r="A7" s="64">
        <v>3</v>
      </c>
      <c r="B7" s="62">
        <v>377.94</v>
      </c>
      <c r="C7" s="63">
        <v>323.47000000000003</v>
      </c>
      <c r="D7" s="62">
        <v>316.64999999999998</v>
      </c>
      <c r="E7" s="63">
        <v>347.29</v>
      </c>
      <c r="F7" s="62">
        <v>347.29</v>
      </c>
      <c r="G7" s="63">
        <v>316.64999999999998</v>
      </c>
      <c r="H7" s="62">
        <v>316.64999999999998</v>
      </c>
      <c r="I7" s="63">
        <v>316.64999999999998</v>
      </c>
    </row>
    <row r="8" spans="1:9" ht="16.8" thickBot="1" x14ac:dyDescent="0.4">
      <c r="A8" s="64">
        <v>4</v>
      </c>
      <c r="B8" s="62">
        <v>377.94</v>
      </c>
      <c r="C8" s="63">
        <v>323.47000000000003</v>
      </c>
      <c r="D8" s="62">
        <v>316.64999999999998</v>
      </c>
      <c r="E8" s="63">
        <v>347.29</v>
      </c>
      <c r="F8" s="62">
        <v>347.29</v>
      </c>
      <c r="G8" s="63">
        <v>316.64999999999998</v>
      </c>
      <c r="H8" s="62">
        <v>316.64999999999998</v>
      </c>
      <c r="I8" s="63">
        <v>316.64999999999998</v>
      </c>
    </row>
    <row r="9" spans="1:9" ht="16.8" thickBot="1" x14ac:dyDescent="0.4">
      <c r="A9" s="64">
        <v>5</v>
      </c>
      <c r="B9" s="62">
        <v>377.94</v>
      </c>
      <c r="C9" s="63">
        <v>323.47000000000003</v>
      </c>
      <c r="D9" s="62">
        <v>316.64999999999998</v>
      </c>
      <c r="E9" s="63">
        <v>347.29</v>
      </c>
      <c r="F9" s="62">
        <v>347.29</v>
      </c>
      <c r="G9" s="63">
        <v>316.64999999999998</v>
      </c>
      <c r="H9" s="62">
        <v>316.64999999999998</v>
      </c>
      <c r="I9" s="63">
        <v>316.64999999999998</v>
      </c>
    </row>
    <row r="10" spans="1:9" ht="16.8" thickBot="1" x14ac:dyDescent="0.4">
      <c r="A10" s="64">
        <v>6</v>
      </c>
      <c r="B10" s="62">
        <v>377.94</v>
      </c>
      <c r="C10" s="63">
        <v>323.47000000000003</v>
      </c>
      <c r="D10" s="62">
        <v>316.64999999999998</v>
      </c>
      <c r="E10" s="63">
        <v>347.29</v>
      </c>
      <c r="F10" s="62">
        <v>347.29</v>
      </c>
      <c r="G10" s="63">
        <v>316.64999999999998</v>
      </c>
      <c r="H10" s="62">
        <v>316.64999999999998</v>
      </c>
      <c r="I10" s="63">
        <v>316.64999999999998</v>
      </c>
    </row>
    <row r="11" spans="1:9" ht="16.8" thickBot="1" x14ac:dyDescent="0.4">
      <c r="A11" s="64">
        <v>7</v>
      </c>
      <c r="B11" s="62">
        <v>377.94</v>
      </c>
      <c r="C11" s="63">
        <v>323.47000000000003</v>
      </c>
      <c r="D11" s="62">
        <v>316.64999999999998</v>
      </c>
      <c r="E11" s="63">
        <v>347.29</v>
      </c>
      <c r="F11" s="62">
        <v>347.29</v>
      </c>
      <c r="G11" s="63">
        <v>316.64999999999998</v>
      </c>
      <c r="H11" s="62">
        <v>316.64999999999998</v>
      </c>
      <c r="I11" s="63">
        <v>316.64999999999998</v>
      </c>
    </row>
    <row r="12" spans="1:9" ht="16.8" thickBot="1" x14ac:dyDescent="0.4">
      <c r="A12" s="64">
        <v>8</v>
      </c>
      <c r="B12" s="62">
        <v>377.94</v>
      </c>
      <c r="C12" s="63">
        <v>323.47000000000003</v>
      </c>
      <c r="D12" s="62">
        <v>316.64999999999998</v>
      </c>
      <c r="E12" s="63">
        <v>347.29</v>
      </c>
      <c r="F12" s="62">
        <v>347.29</v>
      </c>
      <c r="G12" s="63">
        <v>316.64999999999998</v>
      </c>
      <c r="H12" s="62">
        <v>316.64999999999998</v>
      </c>
      <c r="I12" s="63">
        <v>316.64999999999998</v>
      </c>
    </row>
    <row r="13" spans="1:9" ht="16.8" thickBot="1" x14ac:dyDescent="0.4">
      <c r="A13" s="64">
        <v>9</v>
      </c>
      <c r="B13" s="62">
        <v>377.94</v>
      </c>
      <c r="C13" s="63">
        <v>323.47000000000003</v>
      </c>
      <c r="D13" s="62">
        <v>316.64999999999998</v>
      </c>
      <c r="E13" s="63">
        <v>347.29</v>
      </c>
      <c r="F13" s="62">
        <v>347.29</v>
      </c>
      <c r="G13" s="63">
        <v>316.64999999999998</v>
      </c>
      <c r="H13" s="62">
        <v>316.64999999999998</v>
      </c>
      <c r="I13" s="63">
        <v>316.64999999999998</v>
      </c>
    </row>
    <row r="14" spans="1:9" ht="16.8" thickBot="1" x14ac:dyDescent="0.4">
      <c r="A14" s="64">
        <v>10</v>
      </c>
      <c r="B14" s="62">
        <v>377.94</v>
      </c>
      <c r="C14" s="63">
        <v>323.47000000000003</v>
      </c>
      <c r="D14" s="62">
        <v>316.64999999999998</v>
      </c>
      <c r="E14" s="63">
        <v>347.29</v>
      </c>
      <c r="F14" s="62">
        <v>347.29</v>
      </c>
      <c r="G14" s="63">
        <v>316.64999999999998</v>
      </c>
      <c r="H14" s="62">
        <v>316.64999999999998</v>
      </c>
      <c r="I14" s="63">
        <v>316.64999999999998</v>
      </c>
    </row>
    <row r="15" spans="1:9" ht="16.8" thickBot="1" x14ac:dyDescent="0.4">
      <c r="A15" s="64">
        <v>11</v>
      </c>
      <c r="B15" s="62">
        <v>377.94</v>
      </c>
      <c r="C15" s="63">
        <v>323.47000000000003</v>
      </c>
      <c r="D15" s="62">
        <v>316.64999999999998</v>
      </c>
      <c r="E15" s="63">
        <v>347.29</v>
      </c>
      <c r="F15" s="62">
        <v>347.29</v>
      </c>
      <c r="G15" s="63">
        <v>316.64999999999998</v>
      </c>
      <c r="H15" s="62">
        <v>316.64999999999998</v>
      </c>
      <c r="I15" s="63">
        <v>316.64999999999998</v>
      </c>
    </row>
    <row r="16" spans="1:9" ht="16.8" thickBot="1" x14ac:dyDescent="0.4">
      <c r="A16" s="64">
        <v>12</v>
      </c>
      <c r="B16" s="62">
        <v>377.94</v>
      </c>
      <c r="C16" s="63">
        <v>323.47000000000003</v>
      </c>
      <c r="D16" s="62">
        <v>316.64999999999998</v>
      </c>
      <c r="E16" s="63">
        <v>347.29</v>
      </c>
      <c r="F16" s="62">
        <v>347.29</v>
      </c>
      <c r="G16" s="63">
        <v>316.64999999999998</v>
      </c>
      <c r="H16" s="62">
        <v>316.64999999999998</v>
      </c>
      <c r="I16" s="63">
        <v>316.64999999999998</v>
      </c>
    </row>
    <row r="17" spans="1:9" ht="16.8" thickBot="1" x14ac:dyDescent="0.4">
      <c r="A17" s="64">
        <v>13</v>
      </c>
      <c r="B17" s="62">
        <v>377.94</v>
      </c>
      <c r="C17" s="63">
        <v>323.47000000000003</v>
      </c>
      <c r="D17" s="62">
        <v>316.64999999999998</v>
      </c>
      <c r="E17" s="63">
        <v>347.29</v>
      </c>
      <c r="F17" s="62">
        <v>347.29</v>
      </c>
      <c r="G17" s="63">
        <v>316.64999999999998</v>
      </c>
      <c r="H17" s="62">
        <v>316.64999999999998</v>
      </c>
      <c r="I17" s="63">
        <v>316.64999999999998</v>
      </c>
    </row>
    <row r="18" spans="1:9" ht="16.8" thickBot="1" x14ac:dyDescent="0.4">
      <c r="A18" s="64">
        <v>14</v>
      </c>
      <c r="B18" s="62">
        <v>377.94</v>
      </c>
      <c r="C18" s="63">
        <v>323.47000000000003</v>
      </c>
      <c r="D18" s="62">
        <v>316.64999999999998</v>
      </c>
      <c r="E18" s="63">
        <v>347.29</v>
      </c>
      <c r="F18" s="62">
        <v>347.29</v>
      </c>
      <c r="G18" s="63">
        <v>316.64999999999998</v>
      </c>
      <c r="H18" s="62">
        <v>316.64999999999998</v>
      </c>
      <c r="I18" s="63">
        <v>316.64999999999998</v>
      </c>
    </row>
    <row r="19" spans="1:9" ht="16.8" thickBot="1" x14ac:dyDescent="0.4">
      <c r="A19" s="64">
        <v>15</v>
      </c>
      <c r="B19" s="62">
        <v>411.53</v>
      </c>
      <c r="C19" s="63">
        <v>352.21</v>
      </c>
      <c r="D19" s="62">
        <v>344.8</v>
      </c>
      <c r="E19" s="63">
        <v>378.17</v>
      </c>
      <c r="F19" s="62">
        <v>378.17</v>
      </c>
      <c r="G19" s="63">
        <v>344.8</v>
      </c>
      <c r="H19" s="62">
        <v>344.8</v>
      </c>
      <c r="I19" s="63">
        <v>344.8</v>
      </c>
    </row>
    <row r="20" spans="1:9" ht="16.8" thickBot="1" x14ac:dyDescent="0.4">
      <c r="A20" s="64">
        <v>16</v>
      </c>
      <c r="B20" s="62">
        <v>424.38</v>
      </c>
      <c r="C20" s="63">
        <v>363.21</v>
      </c>
      <c r="D20" s="62">
        <v>355.57</v>
      </c>
      <c r="E20" s="63">
        <v>389.97</v>
      </c>
      <c r="F20" s="62">
        <v>389.97</v>
      </c>
      <c r="G20" s="63">
        <v>355.57</v>
      </c>
      <c r="H20" s="62">
        <v>355.57</v>
      </c>
      <c r="I20" s="63">
        <v>355.57</v>
      </c>
    </row>
    <row r="21" spans="1:9" ht="16.8" thickBot="1" x14ac:dyDescent="0.4">
      <c r="A21" s="64">
        <v>17</v>
      </c>
      <c r="B21" s="62">
        <v>437.23</v>
      </c>
      <c r="C21" s="63">
        <v>374.2</v>
      </c>
      <c r="D21" s="62">
        <v>366.32</v>
      </c>
      <c r="E21" s="63">
        <v>401.77</v>
      </c>
      <c r="F21" s="62">
        <v>401.77</v>
      </c>
      <c r="G21" s="63">
        <v>366.32</v>
      </c>
      <c r="H21" s="62">
        <v>366.32</v>
      </c>
      <c r="I21" s="63">
        <v>366.32</v>
      </c>
    </row>
    <row r="22" spans="1:9" ht="16.8" thickBot="1" x14ac:dyDescent="0.4">
      <c r="A22" s="64">
        <v>18</v>
      </c>
      <c r="B22" s="62">
        <v>451.06</v>
      </c>
      <c r="C22" s="63">
        <v>386.04</v>
      </c>
      <c r="D22" s="62">
        <v>377.92</v>
      </c>
      <c r="E22" s="63">
        <v>414.49</v>
      </c>
      <c r="F22" s="62">
        <v>414.49</v>
      </c>
      <c r="G22" s="63">
        <v>377.92</v>
      </c>
      <c r="H22" s="62">
        <v>377.92</v>
      </c>
      <c r="I22" s="63">
        <v>377.92</v>
      </c>
    </row>
    <row r="23" spans="1:9" ht="16.8" thickBot="1" x14ac:dyDescent="0.4">
      <c r="A23" s="64">
        <v>19</v>
      </c>
      <c r="B23" s="62">
        <v>464.89</v>
      </c>
      <c r="C23" s="63">
        <v>397.88</v>
      </c>
      <c r="D23" s="62">
        <v>389.5</v>
      </c>
      <c r="E23" s="63">
        <v>427.2</v>
      </c>
      <c r="F23" s="62">
        <v>427.2</v>
      </c>
      <c r="G23" s="63">
        <v>389.5</v>
      </c>
      <c r="H23" s="62">
        <v>389.5</v>
      </c>
      <c r="I23" s="63">
        <v>389.5</v>
      </c>
    </row>
    <row r="24" spans="1:9" ht="16.8" thickBot="1" x14ac:dyDescent="0.4">
      <c r="A24" s="64">
        <v>20</v>
      </c>
      <c r="B24" s="62">
        <v>479.22</v>
      </c>
      <c r="C24" s="63">
        <v>410.15</v>
      </c>
      <c r="D24" s="62">
        <v>401.5</v>
      </c>
      <c r="E24" s="63">
        <v>440.36</v>
      </c>
      <c r="F24" s="62">
        <v>440.36</v>
      </c>
      <c r="G24" s="63">
        <v>401.5</v>
      </c>
      <c r="H24" s="62">
        <v>401.5</v>
      </c>
      <c r="I24" s="63">
        <v>401.5</v>
      </c>
    </row>
    <row r="25" spans="1:9" ht="16.8" thickBot="1" x14ac:dyDescent="0.4">
      <c r="A25" s="65">
        <v>21</v>
      </c>
      <c r="B25" s="62">
        <v>494.04</v>
      </c>
      <c r="C25" s="63">
        <v>422.83</v>
      </c>
      <c r="D25" s="62">
        <v>413.93</v>
      </c>
      <c r="E25" s="63">
        <v>453.98</v>
      </c>
      <c r="F25" s="62">
        <v>453.98</v>
      </c>
      <c r="G25" s="63">
        <v>413.93</v>
      </c>
      <c r="H25" s="62">
        <v>413.93</v>
      </c>
      <c r="I25" s="63">
        <v>413.93</v>
      </c>
    </row>
    <row r="26" spans="1:9" ht="16.8" thickBot="1" x14ac:dyDescent="0.4">
      <c r="A26" s="65">
        <v>22</v>
      </c>
      <c r="B26" s="62">
        <v>494.04</v>
      </c>
      <c r="C26" s="63">
        <v>422.83</v>
      </c>
      <c r="D26" s="62">
        <v>413.93</v>
      </c>
      <c r="E26" s="63">
        <v>453.98</v>
      </c>
      <c r="F26" s="62">
        <v>453.98</v>
      </c>
      <c r="G26" s="63">
        <v>413.93</v>
      </c>
      <c r="H26" s="62">
        <v>413.93</v>
      </c>
      <c r="I26" s="63">
        <v>413.93</v>
      </c>
    </row>
    <row r="27" spans="1:9" ht="16.8" thickBot="1" x14ac:dyDescent="0.4">
      <c r="A27" s="65">
        <v>23</v>
      </c>
      <c r="B27" s="62">
        <v>494.04</v>
      </c>
      <c r="C27" s="63">
        <v>422.83</v>
      </c>
      <c r="D27" s="62">
        <v>413.93</v>
      </c>
      <c r="E27" s="63">
        <v>453.98</v>
      </c>
      <c r="F27" s="62">
        <v>453.98</v>
      </c>
      <c r="G27" s="63">
        <v>413.93</v>
      </c>
      <c r="H27" s="62">
        <v>413.93</v>
      </c>
      <c r="I27" s="63">
        <v>413.93</v>
      </c>
    </row>
    <row r="28" spans="1:9" ht="16.8" thickBot="1" x14ac:dyDescent="0.4">
      <c r="A28" s="65">
        <v>24</v>
      </c>
      <c r="B28" s="62">
        <v>494.04</v>
      </c>
      <c r="C28" s="63">
        <v>422.83</v>
      </c>
      <c r="D28" s="62">
        <v>413.93</v>
      </c>
      <c r="E28" s="63">
        <v>453.98</v>
      </c>
      <c r="F28" s="62">
        <v>453.98</v>
      </c>
      <c r="G28" s="63">
        <v>413.93</v>
      </c>
      <c r="H28" s="62">
        <v>413.93</v>
      </c>
      <c r="I28" s="63">
        <v>413.93</v>
      </c>
    </row>
    <row r="29" spans="1:9" ht="16.8" thickBot="1" x14ac:dyDescent="0.4">
      <c r="A29" s="65">
        <v>25</v>
      </c>
      <c r="B29" s="62">
        <v>496.02</v>
      </c>
      <c r="C29" s="63">
        <v>424.52</v>
      </c>
      <c r="D29" s="62">
        <v>415.58</v>
      </c>
      <c r="E29" s="63">
        <v>455.8</v>
      </c>
      <c r="F29" s="62">
        <v>455.8</v>
      </c>
      <c r="G29" s="63">
        <v>415.58</v>
      </c>
      <c r="H29" s="62">
        <v>415.58</v>
      </c>
      <c r="I29" s="63">
        <v>415.58</v>
      </c>
    </row>
    <row r="30" spans="1:9" ht="16.8" thickBot="1" x14ac:dyDescent="0.4">
      <c r="A30" s="65">
        <v>26</v>
      </c>
      <c r="B30" s="62">
        <v>505.89</v>
      </c>
      <c r="C30" s="63">
        <v>432.98</v>
      </c>
      <c r="D30" s="62">
        <v>423.87</v>
      </c>
      <c r="E30" s="63">
        <v>464.88</v>
      </c>
      <c r="F30" s="62">
        <v>464.88</v>
      </c>
      <c r="G30" s="63">
        <v>423.87</v>
      </c>
      <c r="H30" s="62">
        <v>423.87</v>
      </c>
      <c r="I30" s="63">
        <v>423.87</v>
      </c>
    </row>
    <row r="31" spans="1:9" ht="16.8" thickBot="1" x14ac:dyDescent="0.4">
      <c r="A31" s="65">
        <v>27</v>
      </c>
      <c r="B31" s="62">
        <v>517.76</v>
      </c>
      <c r="C31" s="63">
        <v>443.12</v>
      </c>
      <c r="D31" s="62">
        <v>433.79</v>
      </c>
      <c r="E31" s="63">
        <v>475.77</v>
      </c>
      <c r="F31" s="62">
        <v>475.77</v>
      </c>
      <c r="G31" s="63">
        <v>433.79</v>
      </c>
      <c r="H31" s="62">
        <v>433.79</v>
      </c>
      <c r="I31" s="63">
        <v>433.79</v>
      </c>
    </row>
    <row r="32" spans="1:9" ht="16.8" thickBot="1" x14ac:dyDescent="0.4">
      <c r="A32" s="65">
        <v>28</v>
      </c>
      <c r="B32" s="62">
        <v>537.03</v>
      </c>
      <c r="C32" s="63">
        <v>459.62</v>
      </c>
      <c r="D32" s="62">
        <v>449.94</v>
      </c>
      <c r="E32" s="63">
        <v>493.47</v>
      </c>
      <c r="F32" s="62">
        <v>493.47</v>
      </c>
      <c r="G32" s="63">
        <v>449.94</v>
      </c>
      <c r="H32" s="62">
        <v>449.94</v>
      </c>
      <c r="I32" s="63">
        <v>449.94</v>
      </c>
    </row>
    <row r="33" spans="1:9" ht="16.8" thickBot="1" x14ac:dyDescent="0.4">
      <c r="A33" s="65">
        <v>29</v>
      </c>
      <c r="B33" s="62">
        <v>552.83000000000004</v>
      </c>
      <c r="C33" s="63">
        <v>473.15</v>
      </c>
      <c r="D33" s="62">
        <v>463.19</v>
      </c>
      <c r="E33" s="63">
        <v>508</v>
      </c>
      <c r="F33" s="62">
        <v>508</v>
      </c>
      <c r="G33" s="63">
        <v>463.19</v>
      </c>
      <c r="H33" s="62">
        <v>463.19</v>
      </c>
      <c r="I33" s="63">
        <v>463.19</v>
      </c>
    </row>
    <row r="34" spans="1:9" ht="16.8" thickBot="1" x14ac:dyDescent="0.4">
      <c r="A34" s="65">
        <v>30</v>
      </c>
      <c r="B34" s="62">
        <v>560.73</v>
      </c>
      <c r="C34" s="63">
        <v>479.91</v>
      </c>
      <c r="D34" s="62">
        <v>469.8</v>
      </c>
      <c r="E34" s="63">
        <v>515.26</v>
      </c>
      <c r="F34" s="62">
        <v>515.26</v>
      </c>
      <c r="G34" s="63">
        <v>469.8</v>
      </c>
      <c r="H34" s="62">
        <v>469.8</v>
      </c>
      <c r="I34" s="63">
        <v>469.8</v>
      </c>
    </row>
    <row r="35" spans="1:9" ht="16.8" thickBot="1" x14ac:dyDescent="0.4">
      <c r="A35" s="65">
        <v>31</v>
      </c>
      <c r="B35" s="62">
        <v>572.6</v>
      </c>
      <c r="C35" s="63">
        <v>490.06</v>
      </c>
      <c r="D35" s="62">
        <v>479.74</v>
      </c>
      <c r="E35" s="63">
        <v>526.16</v>
      </c>
      <c r="F35" s="62">
        <v>526.16</v>
      </c>
      <c r="G35" s="63">
        <v>479.74</v>
      </c>
      <c r="H35" s="62">
        <v>479.74</v>
      </c>
      <c r="I35" s="63">
        <v>479.74</v>
      </c>
    </row>
    <row r="36" spans="1:9" ht="16.8" thickBot="1" x14ac:dyDescent="0.4">
      <c r="A36" s="65">
        <v>32</v>
      </c>
      <c r="B36" s="62">
        <v>584.45000000000005</v>
      </c>
      <c r="C36" s="63">
        <v>500.21</v>
      </c>
      <c r="D36" s="62">
        <v>489.68</v>
      </c>
      <c r="E36" s="63">
        <v>537.05999999999995</v>
      </c>
      <c r="F36" s="62">
        <v>537.05999999999995</v>
      </c>
      <c r="G36" s="63">
        <v>489.68</v>
      </c>
      <c r="H36" s="62">
        <v>489.68</v>
      </c>
      <c r="I36" s="63">
        <v>489.68</v>
      </c>
    </row>
    <row r="37" spans="1:9" ht="16.8" thickBot="1" x14ac:dyDescent="0.4">
      <c r="A37" s="65">
        <v>33</v>
      </c>
      <c r="B37" s="62">
        <v>591.87</v>
      </c>
      <c r="C37" s="63">
        <v>506.54</v>
      </c>
      <c r="D37" s="62">
        <v>495.89</v>
      </c>
      <c r="E37" s="63">
        <v>543.87</v>
      </c>
      <c r="F37" s="62">
        <v>543.87</v>
      </c>
      <c r="G37" s="63">
        <v>495.89</v>
      </c>
      <c r="H37" s="62">
        <v>495.89</v>
      </c>
      <c r="I37" s="63">
        <v>495.89</v>
      </c>
    </row>
    <row r="38" spans="1:9" ht="16.8" thickBot="1" x14ac:dyDescent="0.4">
      <c r="A38" s="65">
        <v>34</v>
      </c>
      <c r="B38" s="62">
        <v>599.77</v>
      </c>
      <c r="C38" s="63">
        <v>513.30999999999995</v>
      </c>
      <c r="D38" s="62">
        <v>502.51</v>
      </c>
      <c r="E38" s="63">
        <v>551.13</v>
      </c>
      <c r="F38" s="62">
        <v>551.13</v>
      </c>
      <c r="G38" s="63">
        <v>502.51</v>
      </c>
      <c r="H38" s="62">
        <v>502.51</v>
      </c>
      <c r="I38" s="63">
        <v>502.51</v>
      </c>
    </row>
    <row r="39" spans="1:9" ht="16.8" thickBot="1" x14ac:dyDescent="0.4">
      <c r="A39" s="65">
        <v>35</v>
      </c>
      <c r="B39" s="62">
        <v>603.72</v>
      </c>
      <c r="C39" s="63">
        <v>516.69000000000005</v>
      </c>
      <c r="D39" s="62">
        <v>505.81</v>
      </c>
      <c r="E39" s="63">
        <v>554.77</v>
      </c>
      <c r="F39" s="62">
        <v>554.77</v>
      </c>
      <c r="G39" s="63">
        <v>505.81</v>
      </c>
      <c r="H39" s="62">
        <v>505.81</v>
      </c>
      <c r="I39" s="63">
        <v>505.81</v>
      </c>
    </row>
    <row r="40" spans="1:9" ht="16.8" thickBot="1" x14ac:dyDescent="0.4">
      <c r="A40" s="65">
        <v>36</v>
      </c>
      <c r="B40" s="62">
        <v>607.66999999999996</v>
      </c>
      <c r="C40" s="63">
        <v>520.07000000000005</v>
      </c>
      <c r="D40" s="62">
        <v>509.13</v>
      </c>
      <c r="E40" s="63">
        <v>558.4</v>
      </c>
      <c r="F40" s="62">
        <v>558.4</v>
      </c>
      <c r="G40" s="63">
        <v>509.13</v>
      </c>
      <c r="H40" s="62">
        <v>509.13</v>
      </c>
      <c r="I40" s="63">
        <v>509.13</v>
      </c>
    </row>
    <row r="41" spans="1:9" ht="16.8" thickBot="1" x14ac:dyDescent="0.4">
      <c r="A41" s="65">
        <v>37</v>
      </c>
      <c r="B41" s="62">
        <v>611.62</v>
      </c>
      <c r="C41" s="63">
        <v>523.46</v>
      </c>
      <c r="D41" s="62">
        <v>512.44000000000005</v>
      </c>
      <c r="E41" s="63">
        <v>562.03</v>
      </c>
      <c r="F41" s="62">
        <v>562.03</v>
      </c>
      <c r="G41" s="63">
        <v>512.44000000000005</v>
      </c>
      <c r="H41" s="62">
        <v>512.44000000000005</v>
      </c>
      <c r="I41" s="63">
        <v>512.44000000000005</v>
      </c>
    </row>
    <row r="42" spans="1:9" ht="16.8" thickBot="1" x14ac:dyDescent="0.4">
      <c r="A42" s="65">
        <v>38</v>
      </c>
      <c r="B42" s="62">
        <v>615.57000000000005</v>
      </c>
      <c r="C42" s="63">
        <v>526.84</v>
      </c>
      <c r="D42" s="62">
        <v>515.75</v>
      </c>
      <c r="E42" s="63">
        <v>565.66</v>
      </c>
      <c r="F42" s="62">
        <v>565.66</v>
      </c>
      <c r="G42" s="63">
        <v>515.75</v>
      </c>
      <c r="H42" s="62">
        <v>515.75</v>
      </c>
      <c r="I42" s="63">
        <v>515.75</v>
      </c>
    </row>
    <row r="43" spans="1:9" ht="16.8" thickBot="1" x14ac:dyDescent="0.4">
      <c r="A43" s="65">
        <v>39</v>
      </c>
      <c r="B43" s="62">
        <v>623.48</v>
      </c>
      <c r="C43" s="63">
        <v>533.61</v>
      </c>
      <c r="D43" s="62">
        <v>522.38</v>
      </c>
      <c r="E43" s="63">
        <v>572.91999999999996</v>
      </c>
      <c r="F43" s="62">
        <v>572.91999999999996</v>
      </c>
      <c r="G43" s="63">
        <v>522.38</v>
      </c>
      <c r="H43" s="62">
        <v>522.38</v>
      </c>
      <c r="I43" s="63">
        <v>522.38</v>
      </c>
    </row>
    <row r="44" spans="1:9" ht="16.8" thickBot="1" x14ac:dyDescent="0.4">
      <c r="A44" s="65">
        <v>40</v>
      </c>
      <c r="B44" s="62">
        <v>631.39</v>
      </c>
      <c r="C44" s="63">
        <v>540.38</v>
      </c>
      <c r="D44" s="62">
        <v>529</v>
      </c>
      <c r="E44" s="63">
        <v>580.17999999999995</v>
      </c>
      <c r="F44" s="62">
        <v>580.17999999999995</v>
      </c>
      <c r="G44" s="63">
        <v>529</v>
      </c>
      <c r="H44" s="62">
        <v>529</v>
      </c>
      <c r="I44" s="63">
        <v>529</v>
      </c>
    </row>
    <row r="45" spans="1:9" ht="16.8" thickBot="1" x14ac:dyDescent="0.4">
      <c r="A45" s="65">
        <v>41</v>
      </c>
      <c r="B45" s="62">
        <v>643.24</v>
      </c>
      <c r="C45" s="63">
        <v>550.53</v>
      </c>
      <c r="D45" s="62">
        <v>538.92999999999995</v>
      </c>
      <c r="E45" s="63">
        <v>591.08000000000004</v>
      </c>
      <c r="F45" s="62">
        <v>591.08000000000004</v>
      </c>
      <c r="G45" s="63">
        <v>538.92999999999995</v>
      </c>
      <c r="H45" s="62">
        <v>538.92999999999995</v>
      </c>
      <c r="I45" s="63">
        <v>538.92999999999995</v>
      </c>
    </row>
    <row r="46" spans="1:9" ht="16.8" thickBot="1" x14ac:dyDescent="0.4">
      <c r="A46" s="65">
        <v>42</v>
      </c>
      <c r="B46" s="62">
        <v>654.61</v>
      </c>
      <c r="C46" s="63">
        <v>560.24</v>
      </c>
      <c r="D46" s="62">
        <v>548.45000000000005</v>
      </c>
      <c r="E46" s="63">
        <v>601.52</v>
      </c>
      <c r="F46" s="62">
        <v>601.52</v>
      </c>
      <c r="G46" s="63">
        <v>548.45000000000005</v>
      </c>
      <c r="H46" s="62">
        <v>548.45000000000005</v>
      </c>
      <c r="I46" s="63">
        <v>548.45000000000005</v>
      </c>
    </row>
    <row r="47" spans="1:9" ht="16.8" thickBot="1" x14ac:dyDescent="0.4">
      <c r="A47" s="65">
        <v>43</v>
      </c>
      <c r="B47" s="62">
        <v>670.41</v>
      </c>
      <c r="C47" s="63">
        <v>573.77</v>
      </c>
      <c r="D47" s="62">
        <v>561.70000000000005</v>
      </c>
      <c r="E47" s="63">
        <v>616.04999999999995</v>
      </c>
      <c r="F47" s="62">
        <v>616.04999999999995</v>
      </c>
      <c r="G47" s="63">
        <v>561.70000000000005</v>
      </c>
      <c r="H47" s="62">
        <v>561.70000000000005</v>
      </c>
      <c r="I47" s="63">
        <v>561.70000000000005</v>
      </c>
    </row>
    <row r="48" spans="1:9" ht="16.8" thickBot="1" x14ac:dyDescent="0.4">
      <c r="A48" s="65">
        <v>44</v>
      </c>
      <c r="B48" s="62">
        <v>690.18</v>
      </c>
      <c r="C48" s="63">
        <v>590.69000000000005</v>
      </c>
      <c r="D48" s="62">
        <v>578.26</v>
      </c>
      <c r="E48" s="63">
        <v>634.21</v>
      </c>
      <c r="F48" s="62">
        <v>634.21</v>
      </c>
      <c r="G48" s="63">
        <v>578.26</v>
      </c>
      <c r="H48" s="62">
        <v>578.26</v>
      </c>
      <c r="I48" s="63">
        <v>578.26</v>
      </c>
    </row>
    <row r="49" spans="1:9" ht="16.8" thickBot="1" x14ac:dyDescent="0.4">
      <c r="A49" s="65">
        <v>45</v>
      </c>
      <c r="B49" s="62">
        <v>713.4</v>
      </c>
      <c r="C49" s="63">
        <v>610.55999999999995</v>
      </c>
      <c r="D49" s="62">
        <v>597.71</v>
      </c>
      <c r="E49" s="63">
        <v>655.54</v>
      </c>
      <c r="F49" s="62">
        <v>655.54</v>
      </c>
      <c r="G49" s="63">
        <v>597.71</v>
      </c>
      <c r="H49" s="62">
        <v>597.71</v>
      </c>
      <c r="I49" s="63">
        <v>597.71</v>
      </c>
    </row>
    <row r="50" spans="1:9" ht="16.8" thickBot="1" x14ac:dyDescent="0.4">
      <c r="A50" s="65">
        <v>46</v>
      </c>
      <c r="B50" s="62">
        <v>741.07</v>
      </c>
      <c r="C50" s="63">
        <v>634.24</v>
      </c>
      <c r="D50" s="62">
        <v>620.89</v>
      </c>
      <c r="E50" s="63">
        <v>680.97</v>
      </c>
      <c r="F50" s="62">
        <v>680.97</v>
      </c>
      <c r="G50" s="63">
        <v>620.89</v>
      </c>
      <c r="H50" s="62">
        <v>620.89</v>
      </c>
      <c r="I50" s="63">
        <v>620.89</v>
      </c>
    </row>
    <row r="51" spans="1:9" ht="16.8" thickBot="1" x14ac:dyDescent="0.4">
      <c r="A51" s="65">
        <v>47</v>
      </c>
      <c r="B51" s="62">
        <v>772.19</v>
      </c>
      <c r="C51" s="63">
        <v>660.88</v>
      </c>
      <c r="D51" s="62">
        <v>646.96</v>
      </c>
      <c r="E51" s="63">
        <v>709.57</v>
      </c>
      <c r="F51" s="62">
        <v>709.57</v>
      </c>
      <c r="G51" s="63">
        <v>646.96</v>
      </c>
      <c r="H51" s="62">
        <v>646.96</v>
      </c>
      <c r="I51" s="63">
        <v>646.96</v>
      </c>
    </row>
    <row r="52" spans="1:9" ht="16.8" thickBot="1" x14ac:dyDescent="0.4">
      <c r="A52" s="65">
        <v>48</v>
      </c>
      <c r="B52" s="62">
        <v>807.76</v>
      </c>
      <c r="C52" s="63">
        <v>691.33</v>
      </c>
      <c r="D52" s="62">
        <v>676.77</v>
      </c>
      <c r="E52" s="63">
        <v>742.25</v>
      </c>
      <c r="F52" s="62">
        <v>742.25</v>
      </c>
      <c r="G52" s="63">
        <v>676.77</v>
      </c>
      <c r="H52" s="62">
        <v>676.77</v>
      </c>
      <c r="I52" s="63">
        <v>676.77</v>
      </c>
    </row>
    <row r="53" spans="1:9" ht="16.8" thickBot="1" x14ac:dyDescent="0.4">
      <c r="A53" s="65">
        <v>49</v>
      </c>
      <c r="B53" s="62">
        <v>842.83</v>
      </c>
      <c r="C53" s="63">
        <v>721.34</v>
      </c>
      <c r="D53" s="62">
        <v>706.16</v>
      </c>
      <c r="E53" s="63">
        <v>774.49</v>
      </c>
      <c r="F53" s="62">
        <v>774.49</v>
      </c>
      <c r="G53" s="63">
        <v>706.16</v>
      </c>
      <c r="H53" s="62">
        <v>706.16</v>
      </c>
      <c r="I53" s="63">
        <v>706.16</v>
      </c>
    </row>
    <row r="54" spans="1:9" ht="16.8" thickBot="1" x14ac:dyDescent="0.4">
      <c r="A54" s="65">
        <v>50</v>
      </c>
      <c r="B54" s="62">
        <v>882.35</v>
      </c>
      <c r="C54" s="63">
        <v>755.17</v>
      </c>
      <c r="D54" s="62">
        <v>739.27</v>
      </c>
      <c r="E54" s="63">
        <v>810.8</v>
      </c>
      <c r="F54" s="62">
        <v>810.8</v>
      </c>
      <c r="G54" s="63">
        <v>739.27</v>
      </c>
      <c r="H54" s="62">
        <v>739.27</v>
      </c>
      <c r="I54" s="63">
        <v>739.27</v>
      </c>
    </row>
    <row r="55" spans="1:9" ht="16.8" thickBot="1" x14ac:dyDescent="0.4">
      <c r="A55" s="65">
        <v>51</v>
      </c>
      <c r="B55" s="62">
        <v>921.39</v>
      </c>
      <c r="C55" s="63">
        <v>788.57</v>
      </c>
      <c r="D55" s="62">
        <v>771.98</v>
      </c>
      <c r="E55" s="63">
        <v>846.67</v>
      </c>
      <c r="F55" s="62">
        <v>846.67</v>
      </c>
      <c r="G55" s="63">
        <v>771.98</v>
      </c>
      <c r="H55" s="62">
        <v>771.98</v>
      </c>
      <c r="I55" s="63">
        <v>771.98</v>
      </c>
    </row>
    <row r="56" spans="1:9" ht="16.8" thickBot="1" x14ac:dyDescent="0.4">
      <c r="A56" s="65">
        <v>52</v>
      </c>
      <c r="B56" s="62">
        <v>964.36</v>
      </c>
      <c r="C56" s="63">
        <v>825.36</v>
      </c>
      <c r="D56" s="62">
        <v>807.99</v>
      </c>
      <c r="E56" s="63">
        <v>886.17</v>
      </c>
      <c r="F56" s="62">
        <v>886.17</v>
      </c>
      <c r="G56" s="63">
        <v>807.99</v>
      </c>
      <c r="H56" s="62">
        <v>807.99</v>
      </c>
      <c r="I56" s="63">
        <v>807.99</v>
      </c>
    </row>
    <row r="57" spans="1:9" ht="16.8" thickBot="1" x14ac:dyDescent="0.4">
      <c r="A57" s="65">
        <v>53</v>
      </c>
      <c r="B57" s="62">
        <v>1007.85</v>
      </c>
      <c r="C57" s="63">
        <v>862.57</v>
      </c>
      <c r="D57" s="62">
        <v>844.41</v>
      </c>
      <c r="E57" s="63">
        <v>926.12</v>
      </c>
      <c r="F57" s="62">
        <v>926.12</v>
      </c>
      <c r="G57" s="63">
        <v>844.41</v>
      </c>
      <c r="H57" s="62">
        <v>844.41</v>
      </c>
      <c r="I57" s="63">
        <v>844.41</v>
      </c>
    </row>
    <row r="58" spans="1:9" ht="16.8" thickBot="1" x14ac:dyDescent="0.4">
      <c r="A58" s="65">
        <v>54</v>
      </c>
      <c r="B58" s="62">
        <v>1054.77</v>
      </c>
      <c r="C58" s="63">
        <v>902.74</v>
      </c>
      <c r="D58" s="62">
        <v>883.73</v>
      </c>
      <c r="E58" s="63">
        <v>969.24</v>
      </c>
      <c r="F58" s="62">
        <v>969.24</v>
      </c>
      <c r="G58" s="63">
        <v>883.73</v>
      </c>
      <c r="H58" s="62">
        <v>883.73</v>
      </c>
      <c r="I58" s="63">
        <v>883.73</v>
      </c>
    </row>
    <row r="59" spans="1:9" ht="16.8" thickBot="1" x14ac:dyDescent="0.4">
      <c r="A59" s="65">
        <v>55</v>
      </c>
      <c r="B59" s="62">
        <v>1101.71</v>
      </c>
      <c r="C59" s="63">
        <v>942.9</v>
      </c>
      <c r="D59" s="62">
        <v>923.05</v>
      </c>
      <c r="E59" s="63">
        <v>1012.38</v>
      </c>
      <c r="F59" s="62">
        <v>1012.38</v>
      </c>
      <c r="G59" s="63">
        <v>923.05</v>
      </c>
      <c r="H59" s="62">
        <v>923.05</v>
      </c>
      <c r="I59" s="63">
        <v>923.05</v>
      </c>
    </row>
    <row r="60" spans="1:9" ht="16.8" thickBot="1" x14ac:dyDescent="0.4">
      <c r="A60" s="65">
        <v>56</v>
      </c>
      <c r="B60" s="62">
        <v>1152.5999999999999</v>
      </c>
      <c r="C60" s="63">
        <v>986.46</v>
      </c>
      <c r="D60" s="62">
        <v>965.69</v>
      </c>
      <c r="E60" s="63">
        <v>1059.1300000000001</v>
      </c>
      <c r="F60" s="62">
        <v>1059.1300000000001</v>
      </c>
      <c r="G60" s="63">
        <v>965.69</v>
      </c>
      <c r="H60" s="62">
        <v>965.69</v>
      </c>
      <c r="I60" s="63">
        <v>965.69</v>
      </c>
    </row>
    <row r="61" spans="1:9" ht="16.8" thickBot="1" x14ac:dyDescent="0.4">
      <c r="A61" s="65">
        <v>57</v>
      </c>
      <c r="B61" s="62">
        <v>1203.98</v>
      </c>
      <c r="C61" s="63">
        <v>1030.43</v>
      </c>
      <c r="D61" s="62">
        <v>1008.75</v>
      </c>
      <c r="E61" s="63">
        <v>1106.3499999999999</v>
      </c>
      <c r="F61" s="62">
        <v>1106.3499999999999</v>
      </c>
      <c r="G61" s="63">
        <v>1008.75</v>
      </c>
      <c r="H61" s="62">
        <v>1008.75</v>
      </c>
      <c r="I61" s="63">
        <v>1008.75</v>
      </c>
    </row>
    <row r="62" spans="1:9" ht="16.8" thickBot="1" x14ac:dyDescent="0.4">
      <c r="A62" s="65">
        <v>58</v>
      </c>
      <c r="B62" s="62">
        <v>1258.81</v>
      </c>
      <c r="C62" s="63">
        <v>1077.3599999999999</v>
      </c>
      <c r="D62" s="62">
        <v>1054.68</v>
      </c>
      <c r="E62" s="63">
        <v>1156.74</v>
      </c>
      <c r="F62" s="62">
        <v>1156.74</v>
      </c>
      <c r="G62" s="63">
        <v>1054.68</v>
      </c>
      <c r="H62" s="62">
        <v>1054.68</v>
      </c>
      <c r="I62" s="63">
        <v>1054.68</v>
      </c>
    </row>
    <row r="63" spans="1:9" ht="16.8" thickBot="1" x14ac:dyDescent="0.4">
      <c r="A63" s="65">
        <v>59</v>
      </c>
      <c r="B63" s="62">
        <v>1285.98</v>
      </c>
      <c r="C63" s="63">
        <v>1100.6199999999999</v>
      </c>
      <c r="D63" s="62">
        <v>1077.45</v>
      </c>
      <c r="E63" s="63">
        <v>1181.7</v>
      </c>
      <c r="F63" s="62">
        <v>1181.7</v>
      </c>
      <c r="G63" s="63">
        <v>1077.45</v>
      </c>
      <c r="H63" s="62">
        <v>1077.45</v>
      </c>
      <c r="I63" s="63">
        <v>1077.45</v>
      </c>
    </row>
    <row r="64" spans="1:9" ht="16.8" thickBot="1" x14ac:dyDescent="0.4">
      <c r="A64" s="65">
        <v>60</v>
      </c>
      <c r="B64" s="62">
        <v>1340.82</v>
      </c>
      <c r="C64" s="63">
        <v>1147.55</v>
      </c>
      <c r="D64" s="62">
        <v>1123.4000000000001</v>
      </c>
      <c r="E64" s="63">
        <v>1232.0999999999999</v>
      </c>
      <c r="F64" s="62">
        <v>1232.0999999999999</v>
      </c>
      <c r="G64" s="63">
        <v>1123.4000000000001</v>
      </c>
      <c r="H64" s="62">
        <v>1123.4000000000001</v>
      </c>
      <c r="I64" s="63">
        <v>1123.4000000000001</v>
      </c>
    </row>
    <row r="65" spans="1:9" ht="16.8" thickBot="1" x14ac:dyDescent="0.4">
      <c r="A65" s="65">
        <v>61</v>
      </c>
      <c r="B65" s="62">
        <v>1388.26</v>
      </c>
      <c r="C65" s="63">
        <v>1188.1500000000001</v>
      </c>
      <c r="D65" s="62">
        <v>1163.1400000000001</v>
      </c>
      <c r="E65" s="63">
        <v>1275.68</v>
      </c>
      <c r="F65" s="62">
        <v>1275.68</v>
      </c>
      <c r="G65" s="63">
        <v>1163.1400000000001</v>
      </c>
      <c r="H65" s="62">
        <v>1163.1400000000001</v>
      </c>
      <c r="I65" s="63">
        <v>1163.1400000000001</v>
      </c>
    </row>
    <row r="66" spans="1:9" ht="16.8" thickBot="1" x14ac:dyDescent="0.4">
      <c r="A66" s="65">
        <v>62</v>
      </c>
      <c r="B66" s="62">
        <v>1419.38</v>
      </c>
      <c r="C66" s="63">
        <v>1214.78</v>
      </c>
      <c r="D66" s="62">
        <v>1189.22</v>
      </c>
      <c r="E66" s="63">
        <v>1304.28</v>
      </c>
      <c r="F66" s="62">
        <v>1304.28</v>
      </c>
      <c r="G66" s="63">
        <v>1189.22</v>
      </c>
      <c r="H66" s="62">
        <v>1189.22</v>
      </c>
      <c r="I66" s="63">
        <v>1189.22</v>
      </c>
    </row>
    <row r="67" spans="1:9" ht="16.8" thickBot="1" x14ac:dyDescent="0.4">
      <c r="A67" s="65">
        <v>63</v>
      </c>
      <c r="B67" s="62">
        <v>1458.4</v>
      </c>
      <c r="C67" s="63">
        <v>1248.19</v>
      </c>
      <c r="D67" s="62">
        <v>1221.92</v>
      </c>
      <c r="E67" s="63">
        <v>1340.15</v>
      </c>
      <c r="F67" s="62">
        <v>1340.15</v>
      </c>
      <c r="G67" s="63">
        <v>1221.92</v>
      </c>
      <c r="H67" s="62">
        <v>1221.92</v>
      </c>
      <c r="I67" s="63">
        <v>1221.92</v>
      </c>
    </row>
    <row r="68" spans="1:9" ht="16.8" thickBot="1" x14ac:dyDescent="0.4">
      <c r="A68" s="65">
        <v>64</v>
      </c>
      <c r="B68" s="62">
        <v>1482.12</v>
      </c>
      <c r="C68" s="63">
        <v>1268.48</v>
      </c>
      <c r="D68" s="62">
        <v>1241.78</v>
      </c>
      <c r="E68" s="63">
        <v>1361.94</v>
      </c>
      <c r="F68" s="62">
        <v>1361.94</v>
      </c>
      <c r="G68" s="63">
        <v>1241.78</v>
      </c>
      <c r="H68" s="62">
        <v>1241.78</v>
      </c>
      <c r="I68" s="63">
        <v>1241.78</v>
      </c>
    </row>
  </sheetData>
  <sheetProtection sheet="1" objects="1" scenarios="1"/>
  <mergeCells count="1">
    <mergeCell ref="B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APTC</vt:lpstr>
      <vt:lpstr>FPL</vt:lpstr>
      <vt:lpstr>Thresholds</vt:lpstr>
      <vt:lpstr>Age</vt:lpstr>
      <vt:lpstr>Benchmarks</vt:lpstr>
    </vt:vector>
  </TitlesOfParts>
  <Company>Access Health 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AHCT_Admin</dc:creator>
  <cp:lastModifiedBy>Charles MacNaughton</cp:lastModifiedBy>
  <dcterms:created xsi:type="dcterms:W3CDTF">2017-10-05T14:41:55Z</dcterms:created>
  <dcterms:modified xsi:type="dcterms:W3CDTF">2022-10-12T14:18:41Z</dcterms:modified>
</cp:coreProperties>
</file>