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harles.macnaughton\Documents\Web Updates\Brokers\"/>
    </mc:Choice>
  </mc:AlternateContent>
  <xr:revisionPtr revIDLastSave="0" documentId="8_{B91376E4-EAEF-40BD-9DFC-4995109B56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TC" sheetId="5" r:id="rId1"/>
    <sheet name="FPL" sheetId="1" r:id="rId2"/>
    <sheet name="Thresholds" sheetId="6" r:id="rId3"/>
    <sheet name="Age" sheetId="3" r:id="rId4"/>
    <sheet name="Benchmarks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5" l="1"/>
  <c r="L14" i="6"/>
  <c r="K14" i="6"/>
  <c r="J14" i="6"/>
  <c r="I14" i="6"/>
  <c r="H14" i="6"/>
  <c r="G14" i="6"/>
  <c r="F14" i="6"/>
  <c r="E14" i="6"/>
  <c r="L15" i="6"/>
  <c r="K15" i="6"/>
  <c r="J15" i="6"/>
  <c r="I15" i="6"/>
  <c r="H15" i="6"/>
  <c r="G15" i="6"/>
  <c r="F15" i="6"/>
  <c r="E15" i="6"/>
  <c r="E12" i="6"/>
  <c r="L12" i="6"/>
  <c r="K12" i="6"/>
  <c r="J12" i="6"/>
  <c r="I12" i="6"/>
  <c r="H12" i="6"/>
  <c r="G12" i="6"/>
  <c r="F12" i="6"/>
  <c r="L8" i="6"/>
  <c r="K8" i="6"/>
  <c r="J8" i="6"/>
  <c r="I8" i="6"/>
  <c r="H8" i="6"/>
  <c r="G8" i="6"/>
  <c r="F8" i="6"/>
  <c r="E8" i="6"/>
  <c r="E25" i="5"/>
  <c r="L21" i="6"/>
  <c r="K21" i="6"/>
  <c r="J21" i="6"/>
  <c r="I21" i="6"/>
  <c r="H21" i="6"/>
  <c r="G21" i="6"/>
  <c r="F21" i="6"/>
  <c r="L20" i="6"/>
  <c r="K20" i="6"/>
  <c r="J20" i="6"/>
  <c r="I20" i="6"/>
  <c r="H20" i="6"/>
  <c r="G20" i="6"/>
  <c r="F20" i="6"/>
  <c r="L19" i="6"/>
  <c r="K19" i="6"/>
  <c r="J19" i="6"/>
  <c r="I19" i="6"/>
  <c r="H19" i="6"/>
  <c r="G19" i="6"/>
  <c r="F19" i="6"/>
  <c r="L18" i="6"/>
  <c r="K18" i="6"/>
  <c r="J18" i="6"/>
  <c r="I18" i="6"/>
  <c r="H18" i="6"/>
  <c r="G18" i="6"/>
  <c r="F18" i="6"/>
  <c r="L17" i="6"/>
  <c r="K17" i="6"/>
  <c r="J17" i="6"/>
  <c r="I17" i="6"/>
  <c r="H17" i="6"/>
  <c r="G17" i="6"/>
  <c r="F17" i="6"/>
  <c r="L16" i="6"/>
  <c r="K16" i="6"/>
  <c r="J16" i="6"/>
  <c r="I16" i="6"/>
  <c r="H16" i="6"/>
  <c r="G16" i="6"/>
  <c r="L13" i="6"/>
  <c r="K13" i="6"/>
  <c r="J13" i="6"/>
  <c r="I13" i="6"/>
  <c r="H13" i="6"/>
  <c r="G13" i="6"/>
  <c r="F16" i="6"/>
  <c r="E21" i="6"/>
  <c r="E20" i="6"/>
  <c r="E19" i="6"/>
  <c r="E18" i="6"/>
  <c r="E17" i="6"/>
  <c r="E16" i="6"/>
  <c r="F13" i="6"/>
  <c r="E13" i="6"/>
  <c r="L22" i="6" l="1"/>
  <c r="K22" i="6"/>
  <c r="J22" i="6"/>
  <c r="I11" i="6"/>
  <c r="H22" i="6"/>
  <c r="G22" i="6"/>
  <c r="F22" i="6"/>
  <c r="E22" i="6"/>
  <c r="I22" i="6" l="1"/>
  <c r="F9" i="6"/>
  <c r="J9" i="6"/>
  <c r="F10" i="6"/>
  <c r="J10" i="6"/>
  <c r="F11" i="6"/>
  <c r="J11" i="6"/>
  <c r="E9" i="6"/>
  <c r="E10" i="6"/>
  <c r="G9" i="6"/>
  <c r="K9" i="6"/>
  <c r="G10" i="6"/>
  <c r="K10" i="6"/>
  <c r="G11" i="6"/>
  <c r="K11" i="6"/>
  <c r="I9" i="6"/>
  <c r="I10" i="6"/>
  <c r="E11" i="6"/>
  <c r="H9" i="6"/>
  <c r="L9" i="6"/>
  <c r="H10" i="6"/>
  <c r="L10" i="6"/>
  <c r="H11" i="6"/>
  <c r="L11" i="6"/>
  <c r="D20" i="5" l="1"/>
  <c r="E5" i="5"/>
  <c r="E4" i="5"/>
  <c r="E6" i="5"/>
  <c r="E11" i="5"/>
  <c r="E10" i="5"/>
  <c r="E9" i="5"/>
  <c r="E7" i="5"/>
  <c r="I18" i="3"/>
  <c r="I6" i="3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  <c r="J6" i="1"/>
  <c r="I6" i="1"/>
  <c r="H6" i="1"/>
  <c r="G6" i="1"/>
  <c r="F6" i="1"/>
  <c r="E6" i="1"/>
  <c r="D6" i="1"/>
  <c r="C6" i="1"/>
  <c r="E24" i="5" l="1"/>
  <c r="E26" i="5" s="1"/>
  <c r="E8" i="5"/>
  <c r="E13" i="5" l="1"/>
  <c r="E34" i="5" l="1"/>
  <c r="E35" i="5"/>
  <c r="E36" i="5" l="1"/>
  <c r="E40" i="5" s="1"/>
</calcChain>
</file>

<file path=xl/sharedStrings.xml><?xml version="1.0" encoding="utf-8"?>
<sst xmlns="http://schemas.openxmlformats.org/spreadsheetml/2006/main" count="107" uniqueCount="78">
  <si>
    <t>Past/Future Age Calculator</t>
  </si>
  <si>
    <t>FPL CALCULATOR</t>
  </si>
  <si>
    <t>House Hold Size</t>
  </si>
  <si>
    <t>100% FPL</t>
  </si>
  <si>
    <t>Enter Income (Yearly)--&gt;</t>
  </si>
  <si>
    <t>FPL Result</t>
  </si>
  <si>
    <t>INCOME CALCULATOR</t>
  </si>
  <si>
    <t>Enter FPL --&gt;</t>
  </si>
  <si>
    <t>Income Result (Yearly)</t>
  </si>
  <si>
    <t>Monthly Income</t>
  </si>
  <si>
    <t>Household Size</t>
  </si>
  <si>
    <t>For each additional person, add:</t>
  </si>
  <si>
    <t>Husky D</t>
  </si>
  <si>
    <t>Silver CSR 94 AV</t>
  </si>
  <si>
    <t>Silver CSR 87 AV</t>
  </si>
  <si>
    <t>Silver CSR 73 AV</t>
  </si>
  <si>
    <t>Husky A (Parents/Carertakers)</t>
  </si>
  <si>
    <t>Husky A (Children)</t>
  </si>
  <si>
    <t xml:space="preserve">CHIP/Husky B Band I </t>
  </si>
  <si>
    <t>CHIP/Husky B Band II</t>
  </si>
  <si>
    <t>Husky A for Pregnant Women</t>
  </si>
  <si>
    <t>Current Age Calculator</t>
  </si>
  <si>
    <t>Enter Date Of Birth (MM/DD/YYYY) ---&gt;</t>
  </si>
  <si>
    <t>AGE ---&gt;</t>
  </si>
  <si>
    <t>Enter Date Of Birth (MM/DD/YY) ---&gt;</t>
  </si>
  <si>
    <t>Enter Past/Future Date (MM/DD/YYYY)</t>
  </si>
  <si>
    <t>Second lowest cost silver plan and provider</t>
  </si>
  <si>
    <t>AGE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</si>
  <si>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</si>
  <si>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</si>
  <si>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</si>
  <si>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</si>
  <si>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</si>
  <si>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</si>
  <si>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</si>
  <si>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</si>
  <si>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Max APTC Calculation</t>
  </si>
  <si>
    <t xml:space="preserve">1. Determine which members in the household who are eligible for APTC and seeking to enroll in a QHP.  Input each individual's age at the time coverage begins and the primary applicant's county of residence.  Note: If the children are enrolled in creditable coverage at the time of the enrollment, they would be eligible for the QHP with APTC rather than CHIP coverage.  </t>
  </si>
  <si>
    <t>COST</t>
  </si>
  <si>
    <t>Member 1</t>
  </si>
  <si>
    <t>Member 2</t>
  </si>
  <si>
    <t>COUNTY</t>
  </si>
  <si>
    <t>Member 3</t>
  </si>
  <si>
    <t>Member 4</t>
  </si>
  <si>
    <t>Member 5</t>
  </si>
  <si>
    <t>Member 6</t>
  </si>
  <si>
    <t>Member 7</t>
  </si>
  <si>
    <t>Member 8</t>
  </si>
  <si>
    <t>Total Premium Cost</t>
  </si>
  <si>
    <t xml:space="preserve">2.  Input the household size and projected MAGI to determine the FPL percentage. Note: Include all the household members in the household size, even if they are not requesting coverage. </t>
  </si>
  <si>
    <t xml:space="preserve"> </t>
  </si>
  <si>
    <t>Income</t>
  </si>
  <si>
    <t>FPL%</t>
  </si>
  <si>
    <t>FPL Min</t>
  </si>
  <si>
    <t>FPL Max</t>
  </si>
  <si>
    <t>Contribution Percentage</t>
  </si>
  <si>
    <t>Expected Annual Contribution</t>
  </si>
  <si>
    <t>4.  Determine the annual APTC by subtracting the Expected Annual Contribution from the Total Benchmark Cost.</t>
  </si>
  <si>
    <t>Total Benchmark Cost Annually</t>
  </si>
  <si>
    <t>Annual APTC</t>
  </si>
  <si>
    <t xml:space="preserve">5.  Determine the max monthly APTC by dividing the annual by 12. </t>
  </si>
  <si>
    <t>Monthly APTC</t>
  </si>
  <si>
    <t>3.  Use the household contribution percentage to determine the household's Expected Annual Contribution. Note: If over 400% FPL there is no contribution percentage max.</t>
  </si>
  <si>
    <t>=</t>
  </si>
  <si>
    <t>≤</t>
  </si>
  <si>
    <t xml:space="preserve">   *  = Medicaid eligibility for a single pregnant woman includes unborn child in household</t>
  </si>
  <si>
    <t>Initial % of Income</t>
  </si>
  <si>
    <t>Final % of Income</t>
  </si>
  <si>
    <t>Anthem Silver PPO Standard Pathway</t>
  </si>
  <si>
    <t>FPL 2021</t>
  </si>
  <si>
    <t>Expected Contribution Max</t>
  </si>
  <si>
    <t>Max Expected Contribution</t>
  </si>
  <si>
    <t>Contribution Group</t>
  </si>
  <si>
    <t>Covered Connecticut</t>
  </si>
  <si>
    <t>&gt;</t>
  </si>
  <si>
    <t>CICI FlexPOS Silver Standard</t>
  </si>
  <si>
    <t>FPL Thresholds - Open Enrollment 9 (2022 Plan Year)</t>
  </si>
  <si>
    <t>FPL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</si>
</sst>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0.0"/>
    <numFmt numFmtId="166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Trebuchet MS"/>
      <family val="2"/>
    </font>
    <font>
      <b/>
      <sz val="16"/>
      <color theme="0"/>
      <name val="Trebuchet MS"/>
      <family val="2"/>
    </font>
    <font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sz val="20"/>
      <color theme="1"/>
      <name val="Trebuchet MS"/>
      <family val="2"/>
    </font>
    <font>
      <sz val="16"/>
      <color theme="1"/>
      <name val="Book Antiqua"/>
      <family val="1"/>
    </font>
    <font>
      <sz val="9"/>
      <color theme="1"/>
      <name val="Trebuchet MS"/>
      <family val="2"/>
    </font>
    <font>
      <i/>
      <sz val="8"/>
      <color theme="1"/>
      <name val="Trebuchet MS"/>
      <family val="2"/>
    </font>
    <font>
      <sz val="14"/>
      <name val="Trebuchet MS"/>
      <family val="2"/>
    </font>
    <font>
      <b/>
      <sz val="9"/>
      <color theme="1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color theme="1"/>
      <name val="Trebuchet MS"/>
      <family val="2"/>
    </font>
    <font>
      <sz val="9"/>
      <color theme="0" tint="-0.34998626667073579"/>
      <name val="Trebuchet MS"/>
      <family val="2"/>
    </font>
    <font>
      <sz val="14"/>
      <color theme="1"/>
      <name val="Trebuchet MS"/>
      <family val="2"/>
    </font>
    <font>
      <sz val="14"/>
      <color theme="5"/>
      <name val="Trebuchet MS"/>
      <family val="2"/>
    </font>
    <font>
      <b/>
      <sz val="16"/>
      <color rgb="FFEE7D00"/>
      <name val="Trebuchet MS"/>
      <family val="2"/>
    </font>
    <font>
      <b/>
      <sz val="12"/>
      <color theme="1"/>
      <name val="Trebuchet MS"/>
      <family val="2"/>
    </font>
    <font>
      <u/>
      <sz val="16"/>
      <color theme="1"/>
      <name val="Trebuchet MS"/>
      <family val="2"/>
    </font>
    <font>
      <sz val="12"/>
      <color rgb="FFEE7D00"/>
      <name val="Calibri"/>
      <family val="2"/>
      <scheme val="minor"/>
    </font>
    <font>
      <sz val="12"/>
      <color rgb="FFEE7D00"/>
      <name val="Trebuchet MS"/>
      <family val="2"/>
    </font>
    <font>
      <b/>
      <sz val="12"/>
      <color theme="0"/>
      <name val="Trebuchet MS"/>
      <family val="2"/>
    </font>
    <font>
      <b/>
      <u/>
      <sz val="20"/>
      <color theme="0"/>
      <name val="Trebuchet MS"/>
      <family val="2"/>
    </font>
    <font>
      <sz val="12"/>
      <color theme="1"/>
      <name val="Trebuchet MS"/>
      <family val="2"/>
    </font>
    <font>
      <b/>
      <sz val="11"/>
      <color theme="0"/>
      <name val="Trebuchet MS"/>
      <family val="2"/>
    </font>
    <font>
      <b/>
      <sz val="12"/>
      <color rgb="FFD67000"/>
      <name val="Trebuchet MS"/>
      <family val="2"/>
    </font>
    <font>
      <b/>
      <sz val="14"/>
      <color theme="0"/>
      <name val="Trebuchet MS"/>
      <family val="2"/>
    </font>
    <font>
      <b/>
      <sz val="16"/>
      <color rgb="FFD67000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DF5C"/>
        <bgColor indexed="64"/>
      </patternFill>
    </fill>
    <fill>
      <patternFill patternType="solid">
        <fgColor rgb="FFFEFAAC"/>
        <bgColor indexed="64"/>
      </patternFill>
    </fill>
    <fill>
      <patternFill patternType="solid">
        <fgColor rgb="FFEE7D00"/>
        <bgColor indexed="64"/>
      </patternFill>
    </fill>
    <fill>
      <patternFill patternType="solid">
        <fgColor rgb="FFFFB84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0" fillId="3" borderId="7" xfId="0" applyFill="1" applyBorder="1"/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3" borderId="11" xfId="0" applyFont="1" applyFill="1" applyBorder="1"/>
    <xf numFmtId="9" fontId="4" fillId="0" borderId="15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 wrapText="1"/>
    </xf>
    <xf numFmtId="3" fontId="4" fillId="0" borderId="17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right" vertical="center"/>
    </xf>
    <xf numFmtId="164" fontId="7" fillId="5" borderId="16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9" fontId="4" fillId="0" borderId="24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center" vertical="center"/>
    </xf>
    <xf numFmtId="166" fontId="7" fillId="5" borderId="23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166" fontId="4" fillId="5" borderId="1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11" xfId="0" applyFill="1" applyBorder="1"/>
    <xf numFmtId="0" fontId="0" fillId="0" borderId="4" xfId="0" applyFill="1" applyBorder="1"/>
    <xf numFmtId="0" fontId="0" fillId="3" borderId="5" xfId="0" applyFill="1" applyBorder="1"/>
    <xf numFmtId="0" fontId="0" fillId="0" borderId="6" xfId="0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/>
    </xf>
    <xf numFmtId="0" fontId="10" fillId="3" borderId="0" xfId="0" applyNumberFormat="1" applyFont="1" applyFill="1" applyBorder="1" applyAlignment="1">
      <alignment horizontal="center" vertical="center"/>
    </xf>
    <xf numFmtId="0" fontId="13" fillId="7" borderId="8" xfId="0" applyNumberFormat="1" applyFont="1" applyFill="1" applyBorder="1" applyAlignment="1">
      <alignment horizontal="center" vertical="center"/>
    </xf>
    <xf numFmtId="0" fontId="13" fillId="7" borderId="9" xfId="0" applyNumberFormat="1" applyFont="1" applyFill="1" applyBorder="1" applyAlignment="1">
      <alignment horizontal="center" vertical="center"/>
    </xf>
    <xf numFmtId="0" fontId="13" fillId="7" borderId="10" xfId="0" applyNumberFormat="1" applyFont="1" applyFill="1" applyBorder="1" applyAlignment="1">
      <alignment horizontal="center" vertical="center"/>
    </xf>
    <xf numFmtId="42" fontId="10" fillId="3" borderId="0" xfId="0" applyNumberFormat="1" applyFont="1" applyFill="1" applyBorder="1"/>
    <xf numFmtId="42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0" fontId="0" fillId="0" borderId="4" xfId="0" applyBorder="1"/>
    <xf numFmtId="0" fontId="0" fillId="3" borderId="6" xfId="0" applyFill="1" applyBorder="1"/>
    <xf numFmtId="0" fontId="19" fillId="3" borderId="0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18" fillId="2" borderId="32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wrapText="1"/>
    </xf>
    <xf numFmtId="0" fontId="22" fillId="12" borderId="28" xfId="0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/>
    </xf>
    <xf numFmtId="0" fontId="22" fillId="12" borderId="29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/>
    </xf>
    <xf numFmtId="44" fontId="4" fillId="2" borderId="32" xfId="0" applyNumberFormat="1" applyFont="1" applyFill="1" applyBorder="1"/>
    <xf numFmtId="44" fontId="4" fillId="11" borderId="32" xfId="0" applyNumberFormat="1" applyFont="1" applyFill="1" applyBorder="1"/>
    <xf numFmtId="0" fontId="25" fillId="8" borderId="46" xfId="0" applyFont="1" applyFill="1" applyBorder="1" applyAlignment="1">
      <alignment horizontal="center"/>
    </xf>
    <xf numFmtId="0" fontId="25" fillId="8" borderId="47" xfId="0" applyFont="1" applyFill="1" applyBorder="1" applyAlignment="1">
      <alignment horizontal="center"/>
    </xf>
    <xf numFmtId="0" fontId="4" fillId="3" borderId="7" xfId="0" applyFont="1" applyFill="1" applyBorder="1"/>
    <xf numFmtId="0" fontId="27" fillId="3" borderId="1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28" fillId="8" borderId="8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"/>
    </xf>
    <xf numFmtId="44" fontId="4" fillId="10" borderId="14" xfId="0" applyNumberFormat="1" applyFont="1" applyFill="1" applyBorder="1" applyAlignment="1">
      <alignment horizontal="center"/>
    </xf>
    <xf numFmtId="0" fontId="28" fillId="8" borderId="47" xfId="0" applyFont="1" applyFill="1" applyBorder="1" applyAlignment="1">
      <alignment horizontal="center"/>
    </xf>
    <xf numFmtId="0" fontId="28" fillId="8" borderId="4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166" fontId="29" fillId="5" borderId="3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50" xfId="0" applyFont="1" applyFill="1" applyBorder="1"/>
    <xf numFmtId="0" fontId="27" fillId="10" borderId="18" xfId="0" applyFont="1" applyFill="1" applyBorder="1" applyAlignment="1">
      <alignment horizontal="right" vertical="center"/>
    </xf>
    <xf numFmtId="0" fontId="27" fillId="10" borderId="24" xfId="0" applyFont="1" applyFill="1" applyBorder="1" applyAlignment="1">
      <alignment horizontal="right" vertical="center"/>
    </xf>
    <xf numFmtId="0" fontId="25" fillId="8" borderId="8" xfId="0" applyFont="1" applyFill="1" applyBorder="1" applyAlignment="1">
      <alignment horizontal="right" vertical="center"/>
    </xf>
    <xf numFmtId="9" fontId="29" fillId="5" borderId="10" xfId="0" applyNumberFormat="1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 wrapText="1"/>
    </xf>
    <xf numFmtId="10" fontId="27" fillId="5" borderId="20" xfId="0" applyNumberFormat="1" applyFont="1" applyFill="1" applyBorder="1"/>
    <xf numFmtId="9" fontId="16" fillId="5" borderId="12" xfId="2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166" fontId="27" fillId="5" borderId="26" xfId="0" applyNumberFormat="1" applyFont="1" applyFill="1" applyBorder="1"/>
    <xf numFmtId="9" fontId="16" fillId="5" borderId="21" xfId="2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166" fontId="29" fillId="5" borderId="10" xfId="0" applyNumberFormat="1" applyFont="1" applyFill="1" applyBorder="1"/>
    <xf numFmtId="9" fontId="16" fillId="3" borderId="0" xfId="2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27" fillId="3" borderId="11" xfId="0" applyFont="1" applyFill="1" applyBorder="1" applyAlignment="1">
      <alignment wrapText="1"/>
    </xf>
    <xf numFmtId="166" fontId="27" fillId="5" borderId="20" xfId="0" applyNumberFormat="1" applyFont="1" applyFill="1" applyBorder="1"/>
    <xf numFmtId="166" fontId="29" fillId="5" borderId="10" xfId="0" applyNumberFormat="1" applyFont="1" applyFill="1" applyBorder="1" applyAlignment="1">
      <alignment vertical="center"/>
    </xf>
    <xf numFmtId="44" fontId="4" fillId="3" borderId="0" xfId="0" applyNumberFormat="1" applyFont="1" applyFill="1" applyBorder="1"/>
    <xf numFmtId="42" fontId="31" fillId="5" borderId="32" xfId="0" applyNumberFormat="1" applyFont="1" applyFill="1" applyBorder="1" applyAlignment="1">
      <alignment vertical="center"/>
    </xf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3" fontId="4" fillId="0" borderId="16" xfId="0" applyNumberFormat="1" applyFont="1" applyFill="1" applyBorder="1" applyAlignment="1" applyProtection="1">
      <alignment horizontal="center"/>
    </xf>
    <xf numFmtId="3" fontId="4" fillId="0" borderId="16" xfId="0" applyNumberFormat="1" applyFont="1" applyFill="1" applyBorder="1" applyAlignment="1" applyProtection="1">
      <alignment horizontal="center" wrapText="1"/>
    </xf>
    <xf numFmtId="3" fontId="4" fillId="0" borderId="17" xfId="0" applyNumberFormat="1" applyFont="1" applyFill="1" applyBorder="1" applyAlignment="1" applyProtection="1">
      <alignment horizontal="center"/>
    </xf>
    <xf numFmtId="165" fontId="6" fillId="0" borderId="19" xfId="0" applyNumberFormat="1" applyFont="1" applyFill="1" applyBorder="1" applyAlignment="1" applyProtection="1">
      <alignment horizontal="center" vertical="center"/>
      <protection locked="0"/>
    </xf>
    <xf numFmtId="165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27" fillId="5" borderId="12" xfId="0" applyFont="1" applyFill="1" applyBorder="1" applyAlignment="1" applyProtection="1">
      <alignment horizontal="center"/>
      <protection locked="0"/>
    </xf>
    <xf numFmtId="0" fontId="27" fillId="5" borderId="21" xfId="0" applyFont="1" applyFill="1" applyBorder="1" applyAlignment="1" applyProtection="1">
      <alignment horizontal="center"/>
      <protection locked="0"/>
    </xf>
    <xf numFmtId="0" fontId="27" fillId="5" borderId="15" xfId="0" applyFont="1" applyFill="1" applyBorder="1" applyAlignment="1" applyProtection="1">
      <alignment horizontal="center"/>
      <protection locked="0"/>
    </xf>
    <xf numFmtId="0" fontId="27" fillId="5" borderId="20" xfId="0" applyFont="1" applyFill="1" applyBorder="1" applyAlignment="1" applyProtection="1">
      <alignment horizontal="center" vertical="center"/>
      <protection locked="0"/>
    </xf>
    <xf numFmtId="166" fontId="27" fillId="5" borderId="26" xfId="0" applyNumberFormat="1" applyFont="1" applyFill="1" applyBorder="1" applyAlignment="1" applyProtection="1">
      <alignment horizontal="center" vertical="center"/>
      <protection locked="0"/>
    </xf>
    <xf numFmtId="0" fontId="14" fillId="8" borderId="28" xfId="0" applyFont="1" applyFill="1" applyBorder="1" applyAlignment="1">
      <alignment horizontal="center" vertical="center"/>
    </xf>
    <xf numFmtId="9" fontId="15" fillId="8" borderId="30" xfId="0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9" fontId="10" fillId="0" borderId="59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9" fontId="10" fillId="7" borderId="59" xfId="0" applyNumberFormat="1" applyFont="1" applyFill="1" applyBorder="1" applyAlignment="1">
      <alignment horizontal="center" vertical="center"/>
    </xf>
    <xf numFmtId="4" fontId="10" fillId="7" borderId="22" xfId="0" applyNumberFormat="1" applyFont="1" applyFill="1" applyBorder="1" applyAlignment="1">
      <alignment horizontal="center" vertical="center"/>
    </xf>
    <xf numFmtId="4" fontId="10" fillId="7" borderId="23" xfId="0" applyNumberFormat="1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9" fontId="10" fillId="6" borderId="59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9" fontId="10" fillId="9" borderId="59" xfId="0" applyNumberFormat="1" applyFont="1" applyFill="1" applyBorder="1" applyAlignment="1">
      <alignment horizontal="center" vertical="center"/>
    </xf>
    <xf numFmtId="4" fontId="10" fillId="9" borderId="22" xfId="0" applyNumberFormat="1" applyFont="1" applyFill="1" applyBorder="1" applyAlignment="1">
      <alignment horizontal="center" vertical="center"/>
    </xf>
    <xf numFmtId="4" fontId="10" fillId="9" borderId="23" xfId="0" applyNumberFormat="1" applyFont="1" applyFill="1" applyBorder="1" applyAlignment="1">
      <alignment horizontal="center" vertical="center"/>
    </xf>
    <xf numFmtId="4" fontId="17" fillId="0" borderId="22" xfId="0" applyNumberFormat="1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9" fontId="10" fillId="3" borderId="59" xfId="0" applyNumberFormat="1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9" fontId="10" fillId="0" borderId="39" xfId="0" applyNumberFormat="1" applyFont="1" applyBorder="1" applyAlignment="1">
      <alignment horizontal="center" vertical="center"/>
    </xf>
    <xf numFmtId="4" fontId="15" fillId="8" borderId="9" xfId="0" applyNumberFormat="1" applyFont="1" applyFill="1" applyBorder="1" applyAlignment="1">
      <alignment horizontal="center" vertical="center"/>
    </xf>
    <xf numFmtId="4" fontId="15" fillId="8" borderId="1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wrapText="1"/>
    </xf>
    <xf numFmtId="0" fontId="16" fillId="10" borderId="49" xfId="0" applyFont="1" applyFill="1" applyBorder="1" applyAlignment="1">
      <alignment horizontal="center" vertical="center"/>
    </xf>
    <xf numFmtId="9" fontId="16" fillId="5" borderId="43" xfId="2" applyFont="1" applyFill="1" applyBorder="1" applyAlignment="1">
      <alignment horizontal="center"/>
    </xf>
    <xf numFmtId="9" fontId="16" fillId="5" borderId="45" xfId="2" applyFont="1" applyFill="1" applyBorder="1" applyAlignment="1">
      <alignment horizontal="center"/>
    </xf>
    <xf numFmtId="0" fontId="27" fillId="0" borderId="0" xfId="0" applyFont="1" applyBorder="1" applyAlignment="1">
      <alignment horizontal="left" vertical="center" wrapText="1"/>
    </xf>
    <xf numFmtId="0" fontId="16" fillId="5" borderId="22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/>
    </xf>
    <xf numFmtId="0" fontId="27" fillId="3" borderId="0" xfId="0" applyFont="1" applyFill="1" applyBorder="1" applyAlignment="1" applyProtection="1">
      <alignment horizontal="center" vertical="center"/>
      <protection locked="0"/>
    </xf>
    <xf numFmtId="0" fontId="14" fillId="8" borderId="9" xfId="0" applyFont="1" applyFill="1" applyBorder="1" applyAlignment="1">
      <alignment horizontal="center" vertical="center"/>
    </xf>
    <xf numFmtId="42" fontId="10" fillId="8" borderId="10" xfId="0" applyNumberFormat="1" applyFont="1" applyFill="1" applyBorder="1"/>
    <xf numFmtId="5" fontId="15" fillId="8" borderId="9" xfId="1" applyNumberFormat="1" applyFont="1" applyFill="1" applyBorder="1" applyAlignment="1">
      <alignment horizontal="center" vertical="center"/>
    </xf>
    <xf numFmtId="9" fontId="10" fillId="0" borderId="44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5" fontId="15" fillId="8" borderId="49" xfId="1" applyNumberFormat="1" applyFont="1" applyFill="1" applyBorder="1" applyAlignment="1">
      <alignment horizontal="center" vertical="center"/>
    </xf>
    <xf numFmtId="166" fontId="21" fillId="5" borderId="52" xfId="0" applyNumberFormat="1" applyFont="1" applyFill="1" applyBorder="1" applyAlignment="1">
      <alignment vertical="center"/>
    </xf>
    <xf numFmtId="9" fontId="16" fillId="0" borderId="0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9" fontId="15" fillId="8" borderId="29" xfId="0" applyNumberFormat="1" applyFont="1" applyFill="1" applyBorder="1" applyAlignment="1">
      <alignment horizontal="center" vertical="center"/>
    </xf>
    <xf numFmtId="9" fontId="10" fillId="0" borderId="41" xfId="0" applyNumberFormat="1" applyFont="1" applyBorder="1" applyAlignment="1">
      <alignment horizontal="center" vertical="center"/>
    </xf>
    <xf numFmtId="9" fontId="10" fillId="7" borderId="61" xfId="0" applyNumberFormat="1" applyFont="1" applyFill="1" applyBorder="1" applyAlignment="1">
      <alignment horizontal="center" vertical="center"/>
    </xf>
    <xf numFmtId="9" fontId="10" fillId="6" borderId="61" xfId="0" applyNumberFormat="1" applyFont="1" applyFill="1" applyBorder="1" applyAlignment="1">
      <alignment horizontal="center" vertical="center"/>
    </xf>
    <xf numFmtId="9" fontId="10" fillId="9" borderId="61" xfId="0" applyNumberFormat="1" applyFont="1" applyFill="1" applyBorder="1" applyAlignment="1">
      <alignment horizontal="center" vertical="center"/>
    </xf>
    <xf numFmtId="9" fontId="10" fillId="0" borderId="61" xfId="0" applyNumberFormat="1" applyFont="1" applyBorder="1" applyAlignment="1">
      <alignment horizontal="center" vertical="center"/>
    </xf>
    <xf numFmtId="9" fontId="10" fillId="3" borderId="61" xfId="0" applyNumberFormat="1" applyFont="1" applyFill="1" applyBorder="1" applyAlignment="1">
      <alignment horizontal="center" vertical="center"/>
    </xf>
    <xf numFmtId="9" fontId="10" fillId="0" borderId="36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3" fillId="10" borderId="32" xfId="0" applyNumberFormat="1" applyFont="1" applyFill="1" applyBorder="1" applyAlignment="1">
      <alignment horizontal="center" vertical="center" wrapText="1"/>
    </xf>
    <xf numFmtId="164" fontId="15" fillId="8" borderId="29" xfId="0" applyNumberFormat="1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2" fontId="12" fillId="6" borderId="28" xfId="0" applyNumberFormat="1" applyFont="1" applyFill="1" applyBorder="1" applyAlignment="1">
      <alignment horizontal="center" vertical="center"/>
    </xf>
    <xf numFmtId="42" fontId="12" fillId="6" borderId="29" xfId="0" applyNumberFormat="1" applyFont="1" applyFill="1" applyBorder="1" applyAlignment="1">
      <alignment horizontal="center" vertical="center"/>
    </xf>
    <xf numFmtId="42" fontId="12" fillId="6" borderId="30" xfId="0" applyNumberFormat="1" applyFont="1" applyFill="1" applyBorder="1" applyAlignment="1">
      <alignment horizontal="center" vertical="center"/>
    </xf>
    <xf numFmtId="42" fontId="11" fillId="0" borderId="27" xfId="0" applyNumberFormat="1" applyFont="1" applyFill="1" applyBorder="1" applyAlignment="1">
      <alignment horizontal="center" vertical="center" wrapText="1"/>
    </xf>
    <xf numFmtId="42" fontId="11" fillId="0" borderId="31" xfId="0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8" fillId="10" borderId="12" xfId="3" applyFont="1" applyFill="1" applyBorder="1" applyAlignment="1">
      <alignment horizontal="right" vertical="center"/>
    </xf>
    <xf numFmtId="0" fontId="18" fillId="10" borderId="13" xfId="3" applyFont="1" applyFill="1" applyBorder="1" applyAlignment="1">
      <alignment horizontal="right" vertical="center"/>
    </xf>
    <xf numFmtId="0" fontId="18" fillId="10" borderId="21" xfId="3" applyFont="1" applyFill="1" applyBorder="1" applyAlignment="1">
      <alignment horizontal="right" vertical="center"/>
    </xf>
    <xf numFmtId="0" fontId="18" fillId="10" borderId="22" xfId="3" applyFont="1" applyFill="1" applyBorder="1" applyAlignment="1">
      <alignment horizontal="right" vertical="center"/>
    </xf>
    <xf numFmtId="14" fontId="18" fillId="5" borderId="13" xfId="3" applyNumberFormat="1" applyFont="1" applyFill="1" applyBorder="1" applyAlignment="1" applyProtection="1">
      <alignment horizontal="center" vertical="center"/>
      <protection locked="0"/>
    </xf>
    <xf numFmtId="14" fontId="18" fillId="5" borderId="14" xfId="3" applyNumberFormat="1" applyFont="1" applyFill="1" applyBorder="1" applyAlignment="1" applyProtection="1">
      <alignment horizontal="center" vertical="center"/>
      <protection locked="0"/>
    </xf>
    <xf numFmtId="14" fontId="18" fillId="5" borderId="22" xfId="3" applyNumberFormat="1" applyFont="1" applyFill="1" applyBorder="1" applyAlignment="1" applyProtection="1">
      <alignment horizontal="center" vertical="center"/>
      <protection locked="0"/>
    </xf>
    <xf numFmtId="14" fontId="18" fillId="5" borderId="23" xfId="3" applyNumberFormat="1" applyFont="1" applyFill="1" applyBorder="1" applyAlignment="1" applyProtection="1">
      <alignment horizontal="center" vertical="center"/>
      <protection locked="0"/>
    </xf>
    <xf numFmtId="0" fontId="18" fillId="10" borderId="35" xfId="3" applyFont="1" applyFill="1" applyBorder="1" applyAlignment="1">
      <alignment horizontal="center" vertical="center"/>
    </xf>
    <xf numFmtId="0" fontId="18" fillId="10" borderId="36" xfId="3" applyFont="1" applyFill="1" applyBorder="1" applyAlignment="1">
      <alignment horizontal="center" vertical="center"/>
    </xf>
    <xf numFmtId="0" fontId="18" fillId="10" borderId="34" xfId="3" applyFont="1" applyFill="1" applyBorder="1" applyAlignment="1">
      <alignment horizontal="center" vertical="center"/>
    </xf>
    <xf numFmtId="0" fontId="18" fillId="10" borderId="40" xfId="3" applyFont="1" applyFill="1" applyBorder="1" applyAlignment="1">
      <alignment horizontal="center" vertical="center"/>
    </xf>
    <xf numFmtId="0" fontId="18" fillId="10" borderId="41" xfId="3" applyFont="1" applyFill="1" applyBorder="1" applyAlignment="1">
      <alignment horizontal="center" vertical="center"/>
    </xf>
    <xf numFmtId="0" fontId="18" fillId="10" borderId="42" xfId="3" applyFont="1" applyFill="1" applyBorder="1" applyAlignment="1">
      <alignment horizontal="center" vertical="center"/>
    </xf>
    <xf numFmtId="14" fontId="18" fillId="5" borderId="38" xfId="3" applyNumberFormat="1" applyFont="1" applyFill="1" applyBorder="1" applyAlignment="1" applyProtection="1">
      <alignment horizontal="center" vertical="center"/>
      <protection locked="0"/>
    </xf>
    <xf numFmtId="14" fontId="18" fillId="5" borderId="36" xfId="3" applyNumberFormat="1" applyFont="1" applyFill="1" applyBorder="1" applyAlignment="1" applyProtection="1">
      <alignment horizontal="center" vertical="center"/>
      <protection locked="0"/>
    </xf>
    <xf numFmtId="14" fontId="18" fillId="5" borderId="39" xfId="3" applyNumberFormat="1" applyFont="1" applyFill="1" applyBorder="1" applyAlignment="1" applyProtection="1">
      <alignment horizontal="center" vertical="center"/>
      <protection locked="0"/>
    </xf>
    <xf numFmtId="14" fontId="18" fillId="5" borderId="43" xfId="3" applyNumberFormat="1" applyFont="1" applyFill="1" applyBorder="1" applyAlignment="1" applyProtection="1">
      <alignment horizontal="center" vertical="center"/>
      <protection locked="0"/>
    </xf>
    <xf numFmtId="14" fontId="18" fillId="5" borderId="41" xfId="3" applyNumberFormat="1" applyFont="1" applyFill="1" applyBorder="1" applyAlignment="1" applyProtection="1">
      <alignment horizontal="center" vertical="center"/>
      <protection locked="0"/>
    </xf>
    <xf numFmtId="14" fontId="18" fillId="5" borderId="44" xfId="3" applyNumberFormat="1" applyFont="1" applyFill="1" applyBorder="1" applyAlignment="1" applyProtection="1">
      <alignment horizontal="center" vertical="center"/>
      <protection locked="0"/>
    </xf>
    <xf numFmtId="0" fontId="18" fillId="10" borderId="35" xfId="3" applyFont="1" applyFill="1" applyBorder="1" applyAlignment="1">
      <alignment horizontal="right" vertical="center"/>
    </xf>
    <xf numFmtId="0" fontId="18" fillId="10" borderId="36" xfId="3" applyFont="1" applyFill="1" applyBorder="1" applyAlignment="1">
      <alignment horizontal="right" vertical="center"/>
    </xf>
    <xf numFmtId="0" fontId="18" fillId="10" borderId="34" xfId="3" applyFont="1" applyFill="1" applyBorder="1" applyAlignment="1">
      <alignment horizontal="right" vertical="center"/>
    </xf>
    <xf numFmtId="0" fontId="18" fillId="10" borderId="4" xfId="3" applyFont="1" applyFill="1" applyBorder="1" applyAlignment="1">
      <alignment horizontal="right" vertical="center"/>
    </xf>
    <xf numFmtId="0" fontId="18" fillId="10" borderId="5" xfId="3" applyFont="1" applyFill="1" applyBorder="1" applyAlignment="1">
      <alignment horizontal="right" vertical="center"/>
    </xf>
    <xf numFmtId="0" fontId="18" fillId="10" borderId="37" xfId="3" applyFont="1" applyFill="1" applyBorder="1" applyAlignment="1">
      <alignment horizontal="right" vertical="center"/>
    </xf>
    <xf numFmtId="0" fontId="18" fillId="5" borderId="22" xfId="3" applyFont="1" applyFill="1" applyBorder="1" applyAlignment="1" applyProtection="1">
      <alignment horizontal="center" vertical="center"/>
    </xf>
    <xf numFmtId="0" fontId="18" fillId="5" borderId="23" xfId="3" applyFont="1" applyFill="1" applyBorder="1" applyAlignment="1" applyProtection="1">
      <alignment horizontal="center" vertical="center"/>
    </xf>
    <xf numFmtId="0" fontId="18" fillId="5" borderId="16" xfId="3" applyFont="1" applyFill="1" applyBorder="1" applyAlignment="1" applyProtection="1">
      <alignment horizontal="center" vertical="center"/>
    </xf>
    <xf numFmtId="0" fontId="18" fillId="5" borderId="17" xfId="3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7" fillId="10" borderId="35" xfId="0" applyFont="1" applyFill="1" applyBorder="1" applyAlignment="1">
      <alignment horizontal="right"/>
    </xf>
    <xf numFmtId="0" fontId="27" fillId="10" borderId="34" xfId="0" applyFont="1" applyFill="1" applyBorder="1" applyAlignment="1">
      <alignment horizontal="right"/>
    </xf>
    <xf numFmtId="0" fontId="25" fillId="8" borderId="28" xfId="0" applyFont="1" applyFill="1" applyBorder="1" applyAlignment="1">
      <alignment horizontal="right" vertical="center"/>
    </xf>
    <xf numFmtId="0" fontId="25" fillId="8" borderId="33" xfId="0" applyFont="1" applyFill="1" applyBorder="1" applyAlignment="1">
      <alignment horizontal="right" vertical="center"/>
    </xf>
    <xf numFmtId="0" fontId="27" fillId="3" borderId="0" xfId="0" applyFont="1" applyFill="1" applyBorder="1" applyAlignment="1">
      <alignment horizontal="center"/>
    </xf>
    <xf numFmtId="0" fontId="12" fillId="10" borderId="18" xfId="0" applyFont="1" applyFill="1" applyBorder="1" applyAlignment="1">
      <alignment horizontal="right" vertical="center"/>
    </xf>
    <xf numFmtId="0" fontId="12" fillId="10" borderId="19" xfId="0" applyFont="1" applyFill="1" applyBorder="1" applyAlignment="1">
      <alignment horizontal="right" vertical="center"/>
    </xf>
    <xf numFmtId="0" fontId="30" fillId="8" borderId="15" xfId="0" applyFont="1" applyFill="1" applyBorder="1" applyAlignment="1">
      <alignment horizontal="right" vertical="center"/>
    </xf>
    <xf numFmtId="0" fontId="30" fillId="8" borderId="53" xfId="0" applyFont="1" applyFill="1" applyBorder="1" applyAlignment="1">
      <alignment horizontal="right" vertical="center"/>
    </xf>
    <xf numFmtId="0" fontId="26" fillId="8" borderId="28" xfId="0" applyFont="1" applyFill="1" applyBorder="1" applyAlignment="1">
      <alignment horizontal="center" vertical="center"/>
    </xf>
    <xf numFmtId="0" fontId="26" fillId="8" borderId="29" xfId="0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wrapText="1"/>
    </xf>
    <xf numFmtId="0" fontId="27" fillId="3" borderId="11" xfId="0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left" vertical="center" wrapText="1"/>
    </xf>
    <xf numFmtId="0" fontId="27" fillId="10" borderId="46" xfId="0" applyFont="1" applyFill="1" applyBorder="1" applyAlignment="1">
      <alignment horizontal="right"/>
    </xf>
    <xf numFmtId="0" fontId="27" fillId="10" borderId="51" xfId="0" applyFont="1" applyFill="1" applyBorder="1" applyAlignment="1">
      <alignment horizontal="right"/>
    </xf>
    <xf numFmtId="0" fontId="25" fillId="8" borderId="28" xfId="0" applyFont="1" applyFill="1" applyBorder="1" applyAlignment="1">
      <alignment horizontal="right"/>
    </xf>
    <xf numFmtId="0" fontId="25" fillId="8" borderId="33" xfId="0" applyFont="1" applyFill="1" applyBorder="1" applyAlignment="1">
      <alignment horizontal="right"/>
    </xf>
    <xf numFmtId="0" fontId="27" fillId="0" borderId="2" xfId="0" applyFont="1" applyBorder="1" applyAlignment="1">
      <alignment horizontal="left" vertical="center" wrapText="1"/>
    </xf>
    <xf numFmtId="0" fontId="25" fillId="8" borderId="46" xfId="0" applyFont="1" applyFill="1" applyBorder="1" applyAlignment="1">
      <alignment horizontal="center"/>
    </xf>
    <xf numFmtId="0" fontId="25" fillId="8" borderId="56" xfId="0" applyFont="1" applyFill="1" applyBorder="1" applyAlignment="1">
      <alignment horizontal="center"/>
    </xf>
    <xf numFmtId="0" fontId="25" fillId="8" borderId="57" xfId="0" applyFont="1" applyFill="1" applyBorder="1" applyAlignment="1">
      <alignment horizontal="center"/>
    </xf>
    <xf numFmtId="0" fontId="27" fillId="5" borderId="48" xfId="0" applyFont="1" applyFill="1" applyBorder="1" applyAlignment="1" applyProtection="1">
      <alignment horizontal="center" vertical="center"/>
      <protection locked="0"/>
    </xf>
    <xf numFmtId="0" fontId="27" fillId="5" borderId="54" xfId="0" applyFont="1" applyFill="1" applyBorder="1" applyAlignment="1" applyProtection="1">
      <alignment horizontal="center" vertical="center"/>
      <protection locked="0"/>
    </xf>
    <xf numFmtId="0" fontId="27" fillId="5" borderId="55" xfId="0" applyFont="1" applyFill="1" applyBorder="1" applyAlignment="1" applyProtection="1">
      <alignment horizontal="center" vertical="center"/>
      <protection locked="0"/>
    </xf>
    <xf numFmtId="0" fontId="25" fillId="8" borderId="8" xfId="0" applyFont="1" applyFill="1" applyBorder="1" applyAlignment="1">
      <alignment horizontal="center" vertical="center"/>
    </xf>
    <xf numFmtId="0" fontId="25" fillId="8" borderId="49" xfId="0" applyFont="1" applyFill="1" applyBorder="1" applyAlignment="1">
      <alignment horizontal="center" vertical="center"/>
    </xf>
    <xf numFmtId="9" fontId="16" fillId="5" borderId="48" xfId="2" applyFont="1" applyFill="1" applyBorder="1" applyAlignment="1">
      <alignment horizontal="center"/>
    </xf>
    <xf numFmtId="9" fontId="16" fillId="5" borderId="60" xfId="2" applyFont="1" applyFill="1" applyBorder="1" applyAlignment="1">
      <alignment horizontal="center"/>
    </xf>
    <xf numFmtId="0" fontId="16" fillId="5" borderId="53" xfId="0" applyFont="1" applyFill="1" applyBorder="1" applyAlignment="1">
      <alignment horizontal="center"/>
    </xf>
    <xf numFmtId="0" fontId="16" fillId="5" borderId="55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4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janal/Documents/Copy%20of%202017%20APTC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Thresholds"/>
      <sheetName val="Age"/>
      <sheetName val="Benchmarks"/>
      <sheetName val="APTC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tabSelected="1" workbookViewId="0">
      <selection activeCell="A15" sqref="A15"/>
    </sheetView>
  </sheetViews>
  <sheetFormatPr defaultRowHeight="14.4" x14ac:dyDescent="0.3"/>
  <cols>
    <col min="1" max="1" width="11.6640625" customWidth="1"/>
    <col min="2" max="2" width="11.5546875" customWidth="1"/>
    <col min="3" max="3" width="19.6640625" customWidth="1"/>
    <col min="4" max="4" width="13.44140625" customWidth="1"/>
    <col min="5" max="5" width="15.109375" customWidth="1"/>
    <col min="7" max="7" width="11" customWidth="1"/>
    <col min="9" max="10" width="11.6640625" customWidth="1"/>
    <col min="11" max="11" width="12.33203125" customWidth="1"/>
  </cols>
  <sheetData>
    <row r="1" spans="1:11" ht="26.4" thickBot="1" x14ac:dyDescent="0.35">
      <c r="A1" s="243" t="s">
        <v>36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</row>
    <row r="2" spans="1:11" ht="78.75" customHeight="1" thickBot="1" x14ac:dyDescent="0.35">
      <c r="A2" s="65"/>
      <c r="B2" s="253" t="s">
        <v>37</v>
      </c>
      <c r="C2" s="253"/>
      <c r="D2" s="253"/>
      <c r="E2" s="253"/>
      <c r="F2" s="253"/>
      <c r="G2" s="253"/>
      <c r="H2" s="253"/>
      <c r="I2" s="253"/>
      <c r="J2" s="148"/>
      <c r="K2" s="66"/>
    </row>
    <row r="3" spans="1:11" ht="15" thickBot="1" x14ac:dyDescent="0.35">
      <c r="A3" s="67"/>
      <c r="B3" s="68"/>
      <c r="C3" s="69"/>
      <c r="D3" s="70" t="s">
        <v>27</v>
      </c>
      <c r="E3" s="71" t="s">
        <v>38</v>
      </c>
      <c r="F3" s="34"/>
      <c r="G3" s="34"/>
      <c r="H3" s="34"/>
      <c r="I3" s="34"/>
      <c r="J3" s="34"/>
      <c r="K3" s="5"/>
    </row>
    <row r="4" spans="1:11" ht="16.8" thickBot="1" x14ac:dyDescent="0.4">
      <c r="A4" s="65"/>
      <c r="B4" s="35"/>
      <c r="C4" s="72" t="s">
        <v>39</v>
      </c>
      <c r="D4" s="110">
        <v>58</v>
      </c>
      <c r="E4" s="73">
        <f>VLOOKUP(D4,Benchmarks!A5:I68,(HLOOKUP(G6,Benchmarks!B3:I4,2)))</f>
        <v>1239.79</v>
      </c>
      <c r="F4" s="35"/>
      <c r="G4" s="35"/>
      <c r="H4" s="35"/>
      <c r="I4" s="35"/>
      <c r="J4" s="35"/>
      <c r="K4" s="10"/>
    </row>
    <row r="5" spans="1:11" ht="16.2" x14ac:dyDescent="0.35">
      <c r="A5" s="65"/>
      <c r="B5" s="35"/>
      <c r="C5" s="74" t="s">
        <v>40</v>
      </c>
      <c r="D5" s="111">
        <v>56</v>
      </c>
      <c r="E5" s="73">
        <f>IFERROR(VLOOKUP(D5,Benchmarks!A5:I68,(HLOOKUP(G6,Benchmarks!B3:I4,2))), " ")</f>
        <v>1135.17</v>
      </c>
      <c r="F5" s="35"/>
      <c r="G5" s="254" t="s">
        <v>41</v>
      </c>
      <c r="H5" s="255"/>
      <c r="I5" s="256"/>
      <c r="J5" s="152"/>
      <c r="K5" s="10"/>
    </row>
    <row r="6" spans="1:11" ht="16.8" thickBot="1" x14ac:dyDescent="0.4">
      <c r="A6" s="65"/>
      <c r="B6" s="35"/>
      <c r="C6" s="74" t="s">
        <v>42</v>
      </c>
      <c r="D6" s="111">
        <v>22</v>
      </c>
      <c r="E6" s="73">
        <f>IFERROR(VLOOKUP(D6,Benchmarks!A5:I68,(HLOOKUP(G6,Benchmarks!B3:I4,2))), " ")</f>
        <v>486.57</v>
      </c>
      <c r="F6" s="35"/>
      <c r="G6" s="257" t="s">
        <v>28</v>
      </c>
      <c r="H6" s="258"/>
      <c r="I6" s="259"/>
      <c r="J6" s="153"/>
      <c r="K6" s="10"/>
    </row>
    <row r="7" spans="1:11" ht="16.2" x14ac:dyDescent="0.35">
      <c r="A7" s="65"/>
      <c r="B7" s="35"/>
      <c r="C7" s="74" t="s">
        <v>43</v>
      </c>
      <c r="D7" s="111"/>
      <c r="E7" s="73" t="str">
        <f>IFERROR(VLOOKUP(D7,Benchmarks!A5:I68,(HLOOKUP(G6,Benchmarks!B3:I4,2))), " ")</f>
        <v xml:space="preserve"> </v>
      </c>
      <c r="F7" s="35"/>
      <c r="G7" s="35"/>
      <c r="H7" s="35"/>
      <c r="I7" s="35"/>
      <c r="J7" s="35"/>
      <c r="K7" s="10"/>
    </row>
    <row r="8" spans="1:11" ht="16.2" x14ac:dyDescent="0.35">
      <c r="A8" s="65"/>
      <c r="B8" s="35"/>
      <c r="C8" s="74" t="s">
        <v>44</v>
      </c>
      <c r="D8" s="111"/>
      <c r="E8" s="73" t="str">
        <f>IFERROR(VLOOKUP(D8,Benchmarks!A5:I68,(HLOOKUP(G6,Benchmarks!B3:I4,2))), " ")</f>
        <v xml:space="preserve"> </v>
      </c>
      <c r="F8" s="35"/>
      <c r="G8" s="35"/>
      <c r="H8" s="35"/>
      <c r="I8" s="35"/>
      <c r="J8" s="35"/>
      <c r="K8" s="10"/>
    </row>
    <row r="9" spans="1:11" ht="16.2" x14ac:dyDescent="0.35">
      <c r="A9" s="65"/>
      <c r="B9" s="35"/>
      <c r="C9" s="74" t="s">
        <v>45</v>
      </c>
      <c r="D9" s="111"/>
      <c r="E9" s="73" t="str">
        <f>IFERROR(VLOOKUP(D9,Benchmarks!A5:I68,(HLOOKUP(G6,Benchmarks!B3:I4,2))), " ")</f>
        <v xml:space="preserve"> </v>
      </c>
      <c r="F9" s="35"/>
      <c r="G9" s="35"/>
      <c r="H9" s="35"/>
      <c r="I9" s="35"/>
      <c r="J9" s="35"/>
      <c r="K9" s="10"/>
    </row>
    <row r="10" spans="1:11" ht="16.2" x14ac:dyDescent="0.35">
      <c r="A10" s="65"/>
      <c r="B10" s="35"/>
      <c r="C10" s="74" t="s">
        <v>46</v>
      </c>
      <c r="D10" s="111"/>
      <c r="E10" s="73" t="str">
        <f>IFERROR(VLOOKUP(D10,Benchmarks!A5:I68,(HLOOKUP(G6,Benchmarks!B3:I4,2))), " ")</f>
        <v xml:space="preserve"> </v>
      </c>
      <c r="F10" s="35"/>
      <c r="G10" s="35"/>
      <c r="H10" s="35"/>
      <c r="I10" s="35"/>
      <c r="J10" s="35"/>
      <c r="K10" s="10"/>
    </row>
    <row r="11" spans="1:11" ht="16.8" thickBot="1" x14ac:dyDescent="0.4">
      <c r="A11" s="65"/>
      <c r="B11" s="35"/>
      <c r="C11" s="75" t="s">
        <v>47</v>
      </c>
      <c r="D11" s="112"/>
      <c r="E11" s="73" t="str">
        <f>IFERROR(VLOOKUP(D11,Benchmarks!A5:I68,(HLOOKUP(G6,Benchmarks!B3:I4,2))), " ")</f>
        <v xml:space="preserve"> </v>
      </c>
      <c r="F11" s="35"/>
      <c r="G11" s="35"/>
      <c r="H11" s="35"/>
      <c r="I11" s="35"/>
      <c r="J11" s="35"/>
      <c r="K11" s="10"/>
    </row>
    <row r="12" spans="1:11" ht="15" thickBot="1" x14ac:dyDescent="0.35">
      <c r="A12" s="65"/>
      <c r="B12" s="35"/>
      <c r="C12" s="76"/>
      <c r="D12" s="35"/>
      <c r="E12" s="18"/>
      <c r="F12" s="35"/>
      <c r="G12" s="35"/>
      <c r="H12" s="35"/>
      <c r="I12" s="35"/>
      <c r="J12" s="35"/>
      <c r="K12" s="10"/>
    </row>
    <row r="13" spans="1:11" ht="16.8" thickBot="1" x14ac:dyDescent="0.35">
      <c r="A13" s="65"/>
      <c r="B13" s="35"/>
      <c r="C13" s="260" t="s">
        <v>48</v>
      </c>
      <c r="D13" s="261"/>
      <c r="E13" s="77">
        <f>SUM(E4:E11)</f>
        <v>2861.53</v>
      </c>
      <c r="F13" s="35"/>
      <c r="G13" s="35"/>
      <c r="H13" s="35"/>
      <c r="I13" s="35"/>
      <c r="J13" s="35"/>
      <c r="K13" s="10"/>
    </row>
    <row r="14" spans="1:11" x14ac:dyDescent="0.3">
      <c r="A14" s="65"/>
      <c r="B14" s="35"/>
      <c r="C14" s="35"/>
      <c r="D14" s="35"/>
      <c r="E14" s="35"/>
      <c r="F14" s="35"/>
      <c r="G14" s="35"/>
      <c r="H14" s="35"/>
      <c r="I14" s="35"/>
      <c r="J14" s="35"/>
      <c r="K14" s="10"/>
    </row>
    <row r="15" spans="1:11" ht="66.75" customHeight="1" x14ac:dyDescent="0.35">
      <c r="A15" s="65"/>
      <c r="B15" s="246" t="s">
        <v>49</v>
      </c>
      <c r="C15" s="246"/>
      <c r="D15" s="246"/>
      <c r="E15" s="246"/>
      <c r="F15" s="246"/>
      <c r="G15" s="246"/>
      <c r="H15" s="246"/>
      <c r="I15" s="246"/>
      <c r="J15" s="246"/>
      <c r="K15" s="247"/>
    </row>
    <row r="16" spans="1:11" x14ac:dyDescent="0.3">
      <c r="A16" s="65" t="s">
        <v>50</v>
      </c>
      <c r="B16" s="78"/>
      <c r="C16" s="78"/>
      <c r="D16" s="78"/>
      <c r="E16" s="78"/>
      <c r="F16" s="78"/>
      <c r="G16" s="78"/>
      <c r="H16" s="78"/>
      <c r="I16" s="78"/>
      <c r="J16" s="78"/>
      <c r="K16" s="79"/>
    </row>
    <row r="17" spans="1:11" ht="15" thickBot="1" x14ac:dyDescent="0.35">
      <c r="A17" s="65"/>
      <c r="B17" s="35"/>
      <c r="C17" s="35"/>
      <c r="D17" s="35"/>
      <c r="E17" s="35"/>
      <c r="F17" s="35"/>
      <c r="G17" s="35"/>
      <c r="H17" s="35"/>
      <c r="I17" s="35"/>
      <c r="J17" s="35"/>
      <c r="K17" s="10"/>
    </row>
    <row r="18" spans="1:11" ht="16.2" x14ac:dyDescent="0.3">
      <c r="A18" s="65"/>
      <c r="B18" s="35"/>
      <c r="C18" s="80" t="s">
        <v>10</v>
      </c>
      <c r="D18" s="113">
        <v>3</v>
      </c>
      <c r="E18" s="35"/>
      <c r="F18" s="35"/>
      <c r="G18" s="35"/>
      <c r="H18" s="35"/>
      <c r="I18" s="35"/>
      <c r="J18" s="35"/>
      <c r="K18" s="10"/>
    </row>
    <row r="19" spans="1:11" ht="16.8" thickBot="1" x14ac:dyDescent="0.35">
      <c r="A19" s="65"/>
      <c r="B19" s="35"/>
      <c r="C19" s="81" t="s">
        <v>51</v>
      </c>
      <c r="D19" s="114">
        <v>95000</v>
      </c>
      <c r="E19" s="35"/>
      <c r="F19" s="35"/>
      <c r="G19" s="35"/>
      <c r="H19" s="35"/>
      <c r="I19" s="35"/>
      <c r="J19" s="35"/>
      <c r="K19" s="10"/>
    </row>
    <row r="20" spans="1:11" ht="16.8" thickBot="1" x14ac:dyDescent="0.35">
      <c r="A20" s="65"/>
      <c r="B20" s="35"/>
      <c r="C20" s="82" t="s">
        <v>52</v>
      </c>
      <c r="D20" s="83">
        <f>(D19/(HLOOKUP(D18,FPL!C3:J4,2,)))</f>
        <v>4.3260473588342441</v>
      </c>
      <c r="E20" s="35"/>
      <c r="F20" s="35"/>
      <c r="G20" s="35"/>
      <c r="H20" s="35"/>
      <c r="I20" s="35"/>
      <c r="J20" s="35"/>
      <c r="K20" s="10"/>
    </row>
    <row r="21" spans="1:11" x14ac:dyDescent="0.3">
      <c r="A21" s="65"/>
      <c r="B21" s="35"/>
      <c r="C21" s="35"/>
      <c r="D21" s="35"/>
      <c r="E21" s="35"/>
      <c r="F21" s="35"/>
      <c r="G21" s="35"/>
      <c r="H21" s="35"/>
      <c r="I21" s="35"/>
      <c r="J21" s="35"/>
      <c r="K21" s="10"/>
    </row>
    <row r="22" spans="1:11" ht="52.5" customHeight="1" thickBot="1" x14ac:dyDescent="0.35">
      <c r="A22" s="65"/>
      <c r="B22" s="248" t="s">
        <v>62</v>
      </c>
      <c r="C22" s="248"/>
      <c r="D22" s="248"/>
      <c r="E22" s="248"/>
      <c r="F22" s="248"/>
      <c r="G22" s="248"/>
      <c r="H22" s="248"/>
      <c r="I22" s="78"/>
      <c r="J22" s="78"/>
      <c r="K22" s="10"/>
    </row>
    <row r="23" spans="1:11" ht="31.5" customHeight="1" thickBot="1" x14ac:dyDescent="0.35">
      <c r="A23" s="65"/>
      <c r="B23" s="35"/>
      <c r="C23" s="35"/>
      <c r="D23" s="35"/>
      <c r="E23" s="35"/>
      <c r="F23" s="35"/>
      <c r="G23" s="84" t="s">
        <v>53</v>
      </c>
      <c r="H23" s="145" t="s">
        <v>54</v>
      </c>
      <c r="I23" s="151" t="s">
        <v>66</v>
      </c>
      <c r="J23" s="85" t="s">
        <v>67</v>
      </c>
      <c r="K23" s="10"/>
    </row>
    <row r="24" spans="1:11" ht="16.2" x14ac:dyDescent="0.35">
      <c r="A24" s="65"/>
      <c r="B24" s="35"/>
      <c r="C24" s="249" t="s">
        <v>55</v>
      </c>
      <c r="D24" s="250"/>
      <c r="E24" s="86">
        <f>ROUND(IF(D20&lt;=H24,I24/100, IF(D20&lt;=H25,(((D20-G25)/(H25-G25))*((J25-I25))+I25)/100, IF(D20&lt;=H26,((((D20-G26)/(H26-G26))*(J26-J25))+J25)/100, IF(D20&lt;=H27,((((D20-G27)/(H27-G27))*(J27-J26))+J26)/100, IF(D20&lt;=H28,((((D20-G28)/(H28-G28))*(J28-J27))+J27)/100, IF(D20&gt;=G29,I29/100,)))))),4)</f>
        <v>8.5000000000000006E-2</v>
      </c>
      <c r="F24" s="35"/>
      <c r="G24" s="87">
        <v>0</v>
      </c>
      <c r="H24" s="146">
        <v>1.5</v>
      </c>
      <c r="I24" s="150">
        <v>0</v>
      </c>
      <c r="J24" s="88">
        <v>0</v>
      </c>
      <c r="K24" s="10"/>
    </row>
    <row r="25" spans="1:11" ht="16.8" thickBot="1" x14ac:dyDescent="0.4">
      <c r="A25" s="65"/>
      <c r="B25" s="35"/>
      <c r="C25" s="234" t="s">
        <v>51</v>
      </c>
      <c r="D25" s="235"/>
      <c r="E25" s="89">
        <f>D19</f>
        <v>95000</v>
      </c>
      <c r="F25" s="35"/>
      <c r="G25" s="90">
        <v>1.5</v>
      </c>
      <c r="H25" s="147">
        <v>2</v>
      </c>
      <c r="I25" s="149">
        <v>0</v>
      </c>
      <c r="J25" s="91">
        <v>2</v>
      </c>
      <c r="K25" s="10"/>
    </row>
    <row r="26" spans="1:11" ht="16.8" thickBot="1" x14ac:dyDescent="0.4">
      <c r="A26" s="65"/>
      <c r="B26" s="35"/>
      <c r="C26" s="251" t="s">
        <v>56</v>
      </c>
      <c r="D26" s="252"/>
      <c r="E26" s="92">
        <f>E24*E25</f>
        <v>8075.0000000000009</v>
      </c>
      <c r="F26" s="35"/>
      <c r="G26" s="90">
        <v>2</v>
      </c>
      <c r="H26" s="147">
        <v>2.5</v>
      </c>
      <c r="I26" s="149">
        <v>2</v>
      </c>
      <c r="J26" s="91">
        <v>4</v>
      </c>
      <c r="K26" s="10"/>
    </row>
    <row r="27" spans="1:11" ht="15" x14ac:dyDescent="0.35">
      <c r="A27" s="65"/>
      <c r="B27" s="35"/>
      <c r="C27" s="35"/>
      <c r="D27" s="35"/>
      <c r="E27" s="35"/>
      <c r="F27" s="35"/>
      <c r="G27" s="90">
        <v>2.5</v>
      </c>
      <c r="H27" s="147">
        <v>3</v>
      </c>
      <c r="I27" s="149">
        <v>4</v>
      </c>
      <c r="J27" s="91">
        <v>6</v>
      </c>
      <c r="K27" s="10"/>
    </row>
    <row r="28" spans="1:11" ht="15" x14ac:dyDescent="0.35">
      <c r="A28" s="65"/>
      <c r="B28" s="35"/>
      <c r="C28" s="35"/>
      <c r="D28" s="35"/>
      <c r="E28" s="35"/>
      <c r="F28" s="35"/>
      <c r="G28" s="90">
        <v>3</v>
      </c>
      <c r="H28" s="147">
        <v>4</v>
      </c>
      <c r="I28" s="149">
        <v>6</v>
      </c>
      <c r="J28" s="91">
        <v>8.5</v>
      </c>
      <c r="K28" s="10"/>
    </row>
    <row r="29" spans="1:11" ht="15.6" thickBot="1" x14ac:dyDescent="0.4">
      <c r="A29" s="65"/>
      <c r="B29" s="35"/>
      <c r="C29" s="35"/>
      <c r="D29" s="35"/>
      <c r="E29" s="35"/>
      <c r="F29" s="35"/>
      <c r="G29" s="262">
        <v>4</v>
      </c>
      <c r="H29" s="263"/>
      <c r="I29" s="264">
        <v>8.5</v>
      </c>
      <c r="J29" s="265"/>
      <c r="K29" s="10"/>
    </row>
    <row r="30" spans="1:11" ht="15" x14ac:dyDescent="0.35">
      <c r="A30" s="65"/>
      <c r="B30" s="35"/>
      <c r="C30" s="35"/>
      <c r="D30" s="35"/>
      <c r="E30" s="35"/>
      <c r="F30" s="35"/>
      <c r="G30" s="162"/>
      <c r="H30" s="162"/>
      <c r="I30" s="163"/>
      <c r="J30" s="163"/>
      <c r="K30" s="10"/>
    </row>
    <row r="31" spans="1:11" ht="15" x14ac:dyDescent="0.35">
      <c r="A31" s="65"/>
      <c r="B31" s="35"/>
      <c r="C31" s="35"/>
      <c r="D31" s="35"/>
      <c r="E31" s="35"/>
      <c r="F31" s="35"/>
      <c r="G31" s="93"/>
      <c r="H31" s="93"/>
      <c r="I31" s="94"/>
      <c r="J31" s="94"/>
      <c r="K31" s="10"/>
    </row>
    <row r="32" spans="1:11" ht="57" customHeight="1" x14ac:dyDescent="0.35">
      <c r="A32" s="65"/>
      <c r="B32" s="246" t="s">
        <v>57</v>
      </c>
      <c r="C32" s="246"/>
      <c r="D32" s="246"/>
      <c r="E32" s="246"/>
      <c r="F32" s="246"/>
      <c r="G32" s="246"/>
      <c r="H32" s="246"/>
      <c r="I32" s="246"/>
      <c r="J32" s="144"/>
      <c r="K32" s="95"/>
    </row>
    <row r="33" spans="1:11" ht="15" thickBot="1" x14ac:dyDescent="0.35">
      <c r="A33" s="65"/>
      <c r="B33" s="35"/>
      <c r="C33" s="35"/>
      <c r="D33" s="35"/>
      <c r="E33" s="35"/>
      <c r="F33" s="35"/>
      <c r="G33" s="35"/>
      <c r="H33" s="35"/>
      <c r="I33" s="35"/>
      <c r="J33" s="35"/>
      <c r="K33" s="10"/>
    </row>
    <row r="34" spans="1:11" ht="16.2" x14ac:dyDescent="0.35">
      <c r="A34" s="65"/>
      <c r="B34" s="35"/>
      <c r="C34" s="249" t="s">
        <v>58</v>
      </c>
      <c r="D34" s="250"/>
      <c r="E34" s="96">
        <f>SUM((E13)*12)</f>
        <v>34338.36</v>
      </c>
      <c r="F34" s="35"/>
      <c r="G34" s="35"/>
      <c r="H34" s="35"/>
      <c r="I34" s="35"/>
      <c r="J34" s="35"/>
      <c r="K34" s="10"/>
    </row>
    <row r="35" spans="1:11" ht="16.8" thickBot="1" x14ac:dyDescent="0.4">
      <c r="A35" s="65"/>
      <c r="B35" s="35"/>
      <c r="C35" s="234" t="s">
        <v>56</v>
      </c>
      <c r="D35" s="235"/>
      <c r="E35" s="89">
        <f>SUM(E26)</f>
        <v>8075.0000000000009</v>
      </c>
      <c r="F35" s="35"/>
      <c r="G35" s="35"/>
      <c r="H35" s="35"/>
      <c r="I35" s="35"/>
      <c r="J35" s="35"/>
      <c r="K35" s="10"/>
    </row>
    <row r="36" spans="1:11" ht="16.8" thickBot="1" x14ac:dyDescent="0.35">
      <c r="A36" s="67"/>
      <c r="B36" s="34"/>
      <c r="C36" s="236" t="s">
        <v>59</v>
      </c>
      <c r="D36" s="237"/>
      <c r="E36" s="97">
        <f>IF(E34&lt;E35,0,SUM(E34-E35))</f>
        <v>26263.360000000001</v>
      </c>
      <c r="F36" s="34"/>
      <c r="G36" s="34"/>
      <c r="H36" s="34"/>
      <c r="I36" s="34"/>
      <c r="J36" s="34"/>
      <c r="K36" s="5"/>
    </row>
    <row r="37" spans="1:11" x14ac:dyDescent="0.3">
      <c r="A37" s="65"/>
      <c r="B37" s="35"/>
      <c r="C37" s="35"/>
      <c r="D37" s="35"/>
      <c r="E37" s="35"/>
      <c r="F37" s="35"/>
      <c r="G37" s="35"/>
      <c r="H37" s="35"/>
      <c r="I37" s="35"/>
      <c r="J37" s="35"/>
      <c r="K37" s="10"/>
    </row>
    <row r="38" spans="1:11" ht="41.25" customHeight="1" x14ac:dyDescent="0.35">
      <c r="A38" s="65"/>
      <c r="B38" s="238" t="s">
        <v>60</v>
      </c>
      <c r="C38" s="238"/>
      <c r="D38" s="238"/>
      <c r="E38" s="238"/>
      <c r="F38" s="238"/>
      <c r="G38" s="35"/>
      <c r="H38" s="35"/>
      <c r="I38" s="35"/>
      <c r="J38" s="35"/>
      <c r="K38" s="10"/>
    </row>
    <row r="39" spans="1:11" ht="15" thickBot="1" x14ac:dyDescent="0.35">
      <c r="A39" s="65"/>
      <c r="B39" s="35"/>
      <c r="C39" s="35"/>
      <c r="D39" s="35"/>
      <c r="E39" s="35"/>
      <c r="F39" s="35"/>
      <c r="G39" s="35"/>
      <c r="H39" s="35"/>
      <c r="I39" s="35"/>
      <c r="J39" s="35"/>
      <c r="K39" s="10"/>
    </row>
    <row r="40" spans="1:11" ht="18.600000000000001" thickBot="1" x14ac:dyDescent="0.35">
      <c r="A40" s="65"/>
      <c r="B40" s="35"/>
      <c r="C40" s="239" t="s">
        <v>59</v>
      </c>
      <c r="D40" s="240"/>
      <c r="E40" s="161">
        <f>E36</f>
        <v>26263.360000000001</v>
      </c>
      <c r="F40" s="35"/>
      <c r="G40" s="98"/>
      <c r="H40" s="35"/>
      <c r="I40" s="35"/>
      <c r="J40" s="35"/>
      <c r="K40" s="10"/>
    </row>
    <row r="41" spans="1:11" ht="22.8" thickBot="1" x14ac:dyDescent="0.35">
      <c r="A41" s="65"/>
      <c r="B41" s="35"/>
      <c r="C41" s="241" t="s">
        <v>61</v>
      </c>
      <c r="D41" s="242"/>
      <c r="E41" s="99">
        <f>IF(E40=0,0,E40/12)</f>
        <v>2188.6133333333332</v>
      </c>
      <c r="F41" s="35"/>
      <c r="G41" s="35"/>
      <c r="H41" s="35"/>
      <c r="I41" s="35"/>
      <c r="J41" s="35"/>
      <c r="K41" s="10"/>
    </row>
    <row r="42" spans="1:11" ht="15" thickBot="1" x14ac:dyDescent="0.3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2"/>
    </row>
  </sheetData>
  <protectedRanges>
    <protectedRange sqref="D18:D19" name="Range3_4"/>
    <protectedRange sqref="D4:D11" name="Range1_4"/>
    <protectedRange sqref="G6:J6" name="Range2_4"/>
  </protectedRanges>
  <mergeCells count="19">
    <mergeCell ref="C26:D26"/>
    <mergeCell ref="B32:I32"/>
    <mergeCell ref="C34:D34"/>
    <mergeCell ref="B2:I2"/>
    <mergeCell ref="G5:I5"/>
    <mergeCell ref="G6:I6"/>
    <mergeCell ref="C13:D13"/>
    <mergeCell ref="G29:H29"/>
    <mergeCell ref="I29:J29"/>
    <mergeCell ref="A1:K1"/>
    <mergeCell ref="B15:K15"/>
    <mergeCell ref="B22:H22"/>
    <mergeCell ref="C24:D24"/>
    <mergeCell ref="C25:D25"/>
    <mergeCell ref="C35:D35"/>
    <mergeCell ref="C36:D36"/>
    <mergeCell ref="B38:F38"/>
    <mergeCell ref="C40:D40"/>
    <mergeCell ref="C41:D41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'C:\Users\bajanal\Documents\[Copy of 2017 APTC Calc.xlsx]Benchmarks'!#REF!</xm:f>
          </x14:formula1>
          <xm:sqref>B3</xm:sqref>
        </x14:dataValidation>
        <x14:dataValidation type="list" allowBlank="1" showInputMessage="1" showErrorMessage="1" xr:uid="{00000000-0002-0000-0400-000001000000}">
          <x14:formula1>
            <xm:f>Benchmarks!$B$3:$I$3</xm:f>
          </x14:formula1>
          <xm:sqref>G6:J6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workbookViewId="0">
      <selection activeCell="C12" sqref="C12:J12"/>
    </sheetView>
  </sheetViews>
  <sheetFormatPr defaultRowHeight="14.4" x14ac:dyDescent="0.3"/>
  <cols>
    <col min="2" max="2" width="26.33203125" customWidth="1"/>
    <col min="3" max="4" width="13.44140625" bestFit="1" customWidth="1"/>
    <col min="5" max="5" width="14.109375" customWidth="1"/>
    <col min="6" max="6" width="14.33203125" customWidth="1"/>
    <col min="7" max="7" width="14.44140625" customWidth="1"/>
    <col min="8" max="8" width="13.33203125" customWidth="1"/>
    <col min="9" max="9" width="13.109375" customWidth="1"/>
    <col min="10" max="10" width="13.5546875" customWidth="1"/>
  </cols>
  <sheetData>
    <row r="1" spans="1:11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2.8" thickBot="1" x14ac:dyDescent="0.35">
      <c r="A2" s="4"/>
      <c r="B2" s="178" t="s">
        <v>1</v>
      </c>
      <c r="C2" s="179"/>
      <c r="D2" s="179"/>
      <c r="E2" s="179"/>
      <c r="F2" s="179"/>
      <c r="G2" s="179"/>
      <c r="H2" s="179"/>
      <c r="I2" s="179"/>
      <c r="J2" s="180"/>
      <c r="K2" s="5"/>
    </row>
    <row r="3" spans="1:11" x14ac:dyDescent="0.3">
      <c r="A3" s="6"/>
      <c r="B3" s="7" t="s">
        <v>2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9">
        <v>8</v>
      </c>
      <c r="K3" s="10"/>
    </row>
    <row r="4" spans="1:11" ht="15" thickBot="1" x14ac:dyDescent="0.35">
      <c r="A4" s="6"/>
      <c r="B4" s="11" t="s">
        <v>3</v>
      </c>
      <c r="C4" s="12">
        <v>12880</v>
      </c>
      <c r="D4" s="12">
        <v>17420</v>
      </c>
      <c r="E4" s="12">
        <v>21960</v>
      </c>
      <c r="F4" s="12">
        <v>26500</v>
      </c>
      <c r="G4" s="13">
        <v>31040</v>
      </c>
      <c r="H4" s="12">
        <v>35580</v>
      </c>
      <c r="I4" s="12">
        <v>41120</v>
      </c>
      <c r="J4" s="14">
        <v>44660</v>
      </c>
      <c r="K4" s="10"/>
    </row>
    <row r="5" spans="1:11" x14ac:dyDescent="0.3">
      <c r="A5" s="4"/>
      <c r="B5" s="15" t="s">
        <v>4</v>
      </c>
      <c r="C5" s="103">
        <v>16643</v>
      </c>
      <c r="D5" s="103">
        <v>0</v>
      </c>
      <c r="E5" s="103">
        <v>0</v>
      </c>
      <c r="F5" s="103">
        <v>0</v>
      </c>
      <c r="G5" s="103">
        <v>0</v>
      </c>
      <c r="H5" s="103">
        <v>0</v>
      </c>
      <c r="I5" s="103">
        <v>0</v>
      </c>
      <c r="J5" s="104">
        <v>0</v>
      </c>
      <c r="K5" s="5"/>
    </row>
    <row r="6" spans="1:11" ht="15" thickBot="1" x14ac:dyDescent="0.35">
      <c r="A6" s="4"/>
      <c r="B6" s="16" t="s">
        <v>5</v>
      </c>
      <c r="C6" s="17">
        <f>(C5/C4)</f>
        <v>1.2921583850931677</v>
      </c>
      <c r="D6" s="17">
        <f t="shared" ref="D6:J6" si="0">(D5/D4)</f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5"/>
    </row>
    <row r="7" spans="1:11" x14ac:dyDescent="0.3">
      <c r="A7" s="6"/>
      <c r="B7" s="18"/>
      <c r="C7" s="18"/>
      <c r="D7" s="18"/>
      <c r="E7" s="18"/>
      <c r="F7" s="18"/>
      <c r="G7" s="18"/>
      <c r="H7" s="18"/>
      <c r="I7" s="18"/>
      <c r="J7" s="18"/>
      <c r="K7" s="10"/>
    </row>
    <row r="8" spans="1:11" x14ac:dyDescent="0.3">
      <c r="A8" s="6"/>
      <c r="B8" s="18"/>
      <c r="C8" s="18"/>
      <c r="D8" s="18"/>
      <c r="E8" s="18"/>
      <c r="F8" s="18"/>
      <c r="G8" s="18"/>
      <c r="H8" s="18"/>
      <c r="I8" s="18"/>
      <c r="J8" s="18"/>
      <c r="K8" s="10"/>
    </row>
    <row r="9" spans="1:11" ht="15" thickBot="1" x14ac:dyDescent="0.35">
      <c r="A9" s="6"/>
      <c r="B9" s="18"/>
      <c r="C9" s="18"/>
      <c r="D9" s="18"/>
      <c r="E9" s="18"/>
      <c r="F9" s="18"/>
      <c r="G9" s="18"/>
      <c r="H9" s="18"/>
      <c r="I9" s="18"/>
      <c r="J9" s="18"/>
      <c r="K9" s="10"/>
    </row>
    <row r="10" spans="1:11" ht="22.2" x14ac:dyDescent="0.3">
      <c r="A10" s="4"/>
      <c r="B10" s="181" t="s">
        <v>6</v>
      </c>
      <c r="C10" s="182"/>
      <c r="D10" s="182"/>
      <c r="E10" s="182"/>
      <c r="F10" s="182"/>
      <c r="G10" s="182"/>
      <c r="H10" s="182"/>
      <c r="I10" s="182"/>
      <c r="J10" s="183"/>
      <c r="K10" s="5"/>
    </row>
    <row r="11" spans="1:11" x14ac:dyDescent="0.3">
      <c r="A11" s="6"/>
      <c r="B11" s="19" t="s">
        <v>2</v>
      </c>
      <c r="C11" s="20">
        <v>1</v>
      </c>
      <c r="D11" s="20">
        <v>2</v>
      </c>
      <c r="E11" s="20">
        <v>3</v>
      </c>
      <c r="F11" s="20">
        <v>4</v>
      </c>
      <c r="G11" s="20">
        <v>5</v>
      </c>
      <c r="H11" s="20">
        <v>6</v>
      </c>
      <c r="I11" s="20">
        <v>7</v>
      </c>
      <c r="J11" s="21">
        <v>8</v>
      </c>
      <c r="K11" s="10"/>
    </row>
    <row r="12" spans="1:11" ht="15" thickBot="1" x14ac:dyDescent="0.35">
      <c r="A12" s="6"/>
      <c r="B12" s="22" t="s">
        <v>3</v>
      </c>
      <c r="C12" s="105">
        <v>12880</v>
      </c>
      <c r="D12" s="105">
        <v>17420</v>
      </c>
      <c r="E12" s="105">
        <v>21960</v>
      </c>
      <c r="F12" s="105">
        <v>26500</v>
      </c>
      <c r="G12" s="106">
        <v>31040</v>
      </c>
      <c r="H12" s="105">
        <v>35580</v>
      </c>
      <c r="I12" s="105">
        <v>41120</v>
      </c>
      <c r="J12" s="107">
        <v>44660</v>
      </c>
      <c r="K12" s="10"/>
    </row>
    <row r="13" spans="1:11" x14ac:dyDescent="0.3">
      <c r="A13" s="4"/>
      <c r="B13" s="23" t="s">
        <v>7</v>
      </c>
      <c r="C13" s="108">
        <v>138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9">
        <v>0</v>
      </c>
      <c r="K13" s="5"/>
    </row>
    <row r="14" spans="1:11" x14ac:dyDescent="0.3">
      <c r="A14" s="4"/>
      <c r="B14" s="24" t="s">
        <v>8</v>
      </c>
      <c r="C14" s="25">
        <f xml:space="preserve"> (C13*C12)/100</f>
        <v>17774.400000000001</v>
      </c>
      <c r="D14" s="25">
        <f t="shared" ref="D14:J14" si="1" xml:space="preserve"> (D13*D12)/100</f>
        <v>0</v>
      </c>
      <c r="E14" s="25">
        <f t="shared" si="1"/>
        <v>0</v>
      </c>
      <c r="F14" s="25">
        <f t="shared" si="1"/>
        <v>0</v>
      </c>
      <c r="G14" s="25">
        <f t="shared" si="1"/>
        <v>0</v>
      </c>
      <c r="H14" s="25">
        <f t="shared" si="1"/>
        <v>0</v>
      </c>
      <c r="I14" s="25">
        <f t="shared" si="1"/>
        <v>0</v>
      </c>
      <c r="J14" s="26">
        <f t="shared" si="1"/>
        <v>0</v>
      </c>
      <c r="K14" s="5"/>
    </row>
    <row r="15" spans="1:11" ht="15" thickBot="1" x14ac:dyDescent="0.35">
      <c r="A15" s="4"/>
      <c r="B15" s="27" t="s">
        <v>9</v>
      </c>
      <c r="C15" s="28">
        <f>C14/12</f>
        <v>1481.2</v>
      </c>
      <c r="D15" s="28">
        <f t="shared" ref="D15:J15" si="2">D14/12</f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5"/>
    </row>
    <row r="16" spans="1:11" x14ac:dyDescent="0.3">
      <c r="A16" s="6"/>
      <c r="B16" s="29"/>
      <c r="C16" s="29"/>
      <c r="D16" s="29"/>
      <c r="E16" s="29"/>
      <c r="F16" s="29"/>
      <c r="G16" s="29"/>
      <c r="H16" s="29"/>
      <c r="I16" s="29"/>
      <c r="J16" s="29"/>
      <c r="K16" s="30"/>
    </row>
    <row r="17" spans="1:11" ht="15" thickBot="1" x14ac:dyDescent="0.3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3"/>
    </row>
  </sheetData>
  <protectedRanges>
    <protectedRange sqref="C13:J13" name="Range2_1"/>
    <protectedRange sqref="C5:J5" name="Range1_1"/>
  </protectedRanges>
  <mergeCells count="2">
    <mergeCell ref="B2:J2"/>
    <mergeCell ref="B10:J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A7" sqref="A7"/>
    </sheetView>
  </sheetViews>
  <sheetFormatPr defaultRowHeight="14.4" x14ac:dyDescent="0.3"/>
  <cols>
    <col min="1" max="1" width="26.88671875" customWidth="1"/>
    <col min="2" max="2" width="5.109375" customWidth="1"/>
    <col min="4" max="4" width="11.33203125" customWidth="1"/>
    <col min="5" max="5" width="12.109375" customWidth="1"/>
    <col min="6" max="6" width="11.6640625" customWidth="1"/>
    <col min="7" max="7" width="12.109375" customWidth="1"/>
    <col min="8" max="8" width="11.88671875" customWidth="1"/>
    <col min="9" max="10" width="12" customWidth="1"/>
    <col min="11" max="11" width="12.109375" customWidth="1"/>
    <col min="12" max="12" width="13" customWidth="1"/>
  </cols>
  <sheetData>
    <row r="1" spans="1:14" x14ac:dyDescent="0.3">
      <c r="A1" s="184" t="s">
        <v>76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3"/>
    </row>
    <row r="2" spans="1:14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30"/>
    </row>
    <row r="3" spans="1:14" ht="21.6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/>
    </row>
    <row r="4" spans="1:14" ht="18.600000000000001" thickBot="1" x14ac:dyDescent="0.35">
      <c r="A4" s="37"/>
      <c r="B4" s="37"/>
      <c r="C4" s="38"/>
      <c r="D4" s="174"/>
      <c r="E4" s="186" t="s">
        <v>10</v>
      </c>
      <c r="F4" s="187"/>
      <c r="G4" s="187"/>
      <c r="H4" s="187"/>
      <c r="I4" s="187"/>
      <c r="J4" s="187"/>
      <c r="K4" s="187"/>
      <c r="L4" s="188"/>
      <c r="M4" s="189" t="s">
        <v>11</v>
      </c>
      <c r="N4" s="30"/>
    </row>
    <row r="5" spans="1:14" ht="40.200000000000003" thickBot="1" x14ac:dyDescent="0.35">
      <c r="A5" s="39"/>
      <c r="B5" s="39"/>
      <c r="C5" s="40"/>
      <c r="D5" s="175" t="s">
        <v>71</v>
      </c>
      <c r="E5" s="41">
        <v>1</v>
      </c>
      <c r="F5" s="42">
        <v>2</v>
      </c>
      <c r="G5" s="42">
        <v>3</v>
      </c>
      <c r="H5" s="42">
        <v>4</v>
      </c>
      <c r="I5" s="42">
        <v>5</v>
      </c>
      <c r="J5" s="42">
        <v>6</v>
      </c>
      <c r="K5" s="42">
        <v>7</v>
      </c>
      <c r="L5" s="43">
        <v>8</v>
      </c>
      <c r="M5" s="190"/>
      <c r="N5" s="30"/>
    </row>
    <row r="6" spans="1:14" ht="14.25" customHeight="1" thickBot="1" x14ac:dyDescent="0.35">
      <c r="A6" s="115" t="s">
        <v>69</v>
      </c>
      <c r="B6" s="154" t="s">
        <v>63</v>
      </c>
      <c r="C6" s="116">
        <v>1</v>
      </c>
      <c r="D6" s="166"/>
      <c r="E6" s="156">
        <v>12880</v>
      </c>
      <c r="F6" s="156">
        <v>17420</v>
      </c>
      <c r="G6" s="156">
        <v>21960</v>
      </c>
      <c r="H6" s="156">
        <v>26500</v>
      </c>
      <c r="I6" s="156">
        <v>31040</v>
      </c>
      <c r="J6" s="156">
        <v>35580</v>
      </c>
      <c r="K6" s="156">
        <v>41120</v>
      </c>
      <c r="L6" s="160">
        <v>44660</v>
      </c>
      <c r="M6" s="155">
        <v>4540</v>
      </c>
      <c r="N6" s="30"/>
    </row>
    <row r="7" spans="1:14" ht="15" customHeight="1" thickBot="1" x14ac:dyDescent="0.35">
      <c r="A7" s="115" t="s">
        <v>77</v>
      </c>
      <c r="B7" s="154" t="s">
        <v>63</v>
      </c>
      <c r="C7" s="116">
        <v>1</v>
      </c>
      <c r="D7" s="166"/>
      <c r="E7" s="156">
        <v>13590</v>
      </c>
      <c r="F7" s="156">
        <v>18310</v>
      </c>
      <c r="G7" s="156">
        <v>23030</v>
      </c>
      <c r="H7" s="156">
        <v>27570</v>
      </c>
      <c r="I7" s="156">
        <v>32470</v>
      </c>
      <c r="J7" s="156">
        <v>37190</v>
      </c>
      <c r="K7" s="156">
        <v>41910</v>
      </c>
      <c r="L7" s="160">
        <v>46630</v>
      </c>
      <c r="M7" s="155">
        <v>4720</v>
      </c>
      <c r="N7" s="30"/>
    </row>
    <row r="8" spans="1:14" x14ac:dyDescent="0.3">
      <c r="A8" s="165" t="s">
        <v>12</v>
      </c>
      <c r="B8" s="138" t="s">
        <v>64</v>
      </c>
      <c r="C8" s="157">
        <v>1.38</v>
      </c>
      <c r="D8" s="167"/>
      <c r="E8" s="158">
        <f ca="1">IF(TODAY()&lt;DATE(2020,3,1),SUM(E6*C8),SUM(E7*C8))</f>
        <v>18754.199999999997</v>
      </c>
      <c r="F8" s="158">
        <f ca="1">IF(TODAY()&lt;DATE(2020,3,1),SUM(F6*C8),SUM(F7*C8))</f>
        <v>25267.8</v>
      </c>
      <c r="G8" s="158">
        <f ca="1">IF(TODAY()&lt;DATE(2020,3,1),SUM(G6*C8),SUM(G7*C8))</f>
        <v>31781.399999999998</v>
      </c>
      <c r="H8" s="158">
        <f ca="1">IF(TODAY()&lt;DATE(2020,3,1),SUM(H6*C8),SUM(H7*C8))</f>
        <v>38046.6</v>
      </c>
      <c r="I8" s="158">
        <f ca="1">IF(TODAY()&lt;DATE(2020,3,1),SUM(I6*C8),SUM(I7*C8))</f>
        <v>44808.6</v>
      </c>
      <c r="J8" s="158">
        <f ca="1">IF(TODAY()&lt;DATE(2020,3,1),SUM(J6*C8),SUM(J7*C8))</f>
        <v>51322.2</v>
      </c>
      <c r="K8" s="158">
        <f ca="1">IF(TODAY()&lt;DATE(2020,3,1),SUM(K6*C8),SUM(K7*C8))</f>
        <v>57835.799999999996</v>
      </c>
      <c r="L8" s="159">
        <f ca="1">IF(TODAY()&lt;DATE(2020,3,1),SUM(L6*C8),SUM(L7*C8))</f>
        <v>64349.399999999994</v>
      </c>
      <c r="M8" s="44"/>
      <c r="N8" s="30"/>
    </row>
    <row r="9" spans="1:14" x14ac:dyDescent="0.3">
      <c r="A9" s="120" t="s">
        <v>13</v>
      </c>
      <c r="B9" s="121" t="s">
        <v>64</v>
      </c>
      <c r="C9" s="122">
        <v>1.5</v>
      </c>
      <c r="D9" s="168">
        <v>0</v>
      </c>
      <c r="E9" s="123">
        <f t="shared" ref="E9:L9" si="0">SUM(E6*1.5)</f>
        <v>19320</v>
      </c>
      <c r="F9" s="123">
        <f t="shared" si="0"/>
        <v>26130</v>
      </c>
      <c r="G9" s="123">
        <f t="shared" si="0"/>
        <v>32940</v>
      </c>
      <c r="H9" s="123">
        <f t="shared" si="0"/>
        <v>39750</v>
      </c>
      <c r="I9" s="123">
        <f t="shared" si="0"/>
        <v>46560</v>
      </c>
      <c r="J9" s="123">
        <f t="shared" si="0"/>
        <v>53370</v>
      </c>
      <c r="K9" s="123">
        <f t="shared" si="0"/>
        <v>61680</v>
      </c>
      <c r="L9" s="124">
        <f t="shared" si="0"/>
        <v>66990</v>
      </c>
      <c r="M9" s="44"/>
      <c r="N9" s="30"/>
    </row>
    <row r="10" spans="1:14" x14ac:dyDescent="0.3">
      <c r="A10" s="125" t="s">
        <v>14</v>
      </c>
      <c r="B10" s="126" t="s">
        <v>64</v>
      </c>
      <c r="C10" s="127">
        <v>2</v>
      </c>
      <c r="D10" s="169">
        <v>0.02</v>
      </c>
      <c r="E10" s="128">
        <f t="shared" ref="E10:L10" si="1">SUM(E6*2)</f>
        <v>25760</v>
      </c>
      <c r="F10" s="128">
        <f t="shared" si="1"/>
        <v>34840</v>
      </c>
      <c r="G10" s="128">
        <f t="shared" si="1"/>
        <v>43920</v>
      </c>
      <c r="H10" s="128">
        <f t="shared" si="1"/>
        <v>53000</v>
      </c>
      <c r="I10" s="128">
        <f t="shared" si="1"/>
        <v>62080</v>
      </c>
      <c r="J10" s="128">
        <f t="shared" si="1"/>
        <v>71160</v>
      </c>
      <c r="K10" s="128">
        <f t="shared" si="1"/>
        <v>82240</v>
      </c>
      <c r="L10" s="129">
        <f t="shared" si="1"/>
        <v>89320</v>
      </c>
      <c r="M10" s="44"/>
      <c r="N10" s="30"/>
    </row>
    <row r="11" spans="1:14" x14ac:dyDescent="0.3">
      <c r="A11" s="130" t="s">
        <v>15</v>
      </c>
      <c r="B11" s="131" t="s">
        <v>64</v>
      </c>
      <c r="C11" s="132">
        <v>2.5</v>
      </c>
      <c r="D11" s="170">
        <v>0.04</v>
      </c>
      <c r="E11" s="133">
        <f t="shared" ref="E11:L11" si="2">SUM(E6*2.5)</f>
        <v>32200</v>
      </c>
      <c r="F11" s="133">
        <f t="shared" si="2"/>
        <v>43550</v>
      </c>
      <c r="G11" s="133">
        <f t="shared" si="2"/>
        <v>54900</v>
      </c>
      <c r="H11" s="133">
        <f t="shared" si="2"/>
        <v>66250</v>
      </c>
      <c r="I11" s="133">
        <f t="shared" si="2"/>
        <v>77600</v>
      </c>
      <c r="J11" s="133">
        <f t="shared" si="2"/>
        <v>88950</v>
      </c>
      <c r="K11" s="133">
        <f t="shared" si="2"/>
        <v>102800</v>
      </c>
      <c r="L11" s="134">
        <f t="shared" si="2"/>
        <v>111650</v>
      </c>
      <c r="M11" s="44"/>
      <c r="N11" s="30"/>
    </row>
    <row r="12" spans="1:14" x14ac:dyDescent="0.3">
      <c r="A12" s="130" t="s">
        <v>72</v>
      </c>
      <c r="B12" s="131" t="s">
        <v>64</v>
      </c>
      <c r="C12" s="132">
        <v>3</v>
      </c>
      <c r="D12" s="170">
        <v>0.06</v>
      </c>
      <c r="E12" s="133">
        <f t="shared" ref="E12:L12" si="3">SUM(E6*3)</f>
        <v>38640</v>
      </c>
      <c r="F12" s="133">
        <f t="shared" si="3"/>
        <v>52260</v>
      </c>
      <c r="G12" s="133">
        <f t="shared" si="3"/>
        <v>65880</v>
      </c>
      <c r="H12" s="133">
        <f t="shared" si="3"/>
        <v>79500</v>
      </c>
      <c r="I12" s="133">
        <f t="shared" si="3"/>
        <v>93120</v>
      </c>
      <c r="J12" s="133">
        <f t="shared" si="3"/>
        <v>106740</v>
      </c>
      <c r="K12" s="133">
        <f t="shared" si="3"/>
        <v>123360</v>
      </c>
      <c r="L12" s="134">
        <f t="shared" si="3"/>
        <v>133980</v>
      </c>
      <c r="M12" s="44"/>
      <c r="N12" s="30"/>
    </row>
    <row r="13" spans="1:14" x14ac:dyDescent="0.3">
      <c r="A13" s="164" t="s">
        <v>16</v>
      </c>
      <c r="B13" s="117" t="s">
        <v>64</v>
      </c>
      <c r="C13" s="118">
        <v>1.6</v>
      </c>
      <c r="D13" s="171"/>
      <c r="E13" s="119">
        <f ca="1">IF(TODAY()&lt;DATE(2020,3,1),SUM(E6*C13),SUM(E7*C13))</f>
        <v>21744</v>
      </c>
      <c r="F13" s="119">
        <f ca="1">IF(TODAY()&lt;DATE(2020,3,1),SUM(F6*C13),SUM(F7*C13))</f>
        <v>29296</v>
      </c>
      <c r="G13" s="119">
        <f ca="1">IF(TODAY()&lt;DATE(2020,3,1),SUM(G6*C13),SUM(G7*C13))</f>
        <v>36848</v>
      </c>
      <c r="H13" s="119">
        <f ca="1">IF(TODAY()&lt;DATE(2020,3,1),SUM(H6*C13),SUM(H7*C13))</f>
        <v>44112</v>
      </c>
      <c r="I13" s="119">
        <f ca="1">IF(TODAY()&lt;DATE(2020,3,1),SUM(I6*C13),SUM(I7*C13))</f>
        <v>51952</v>
      </c>
      <c r="J13" s="119">
        <f ca="1">IF(TODAY()&lt;DATE(2020,3,1),SUM(J6*C13),SUM(J7*C13))</f>
        <v>59504</v>
      </c>
      <c r="K13" s="119">
        <f ca="1">IF(TODAY()&lt;DATE(2020,3,1),SUM(K6*C13),SUM(K7*C13))</f>
        <v>67056</v>
      </c>
      <c r="L13" s="136">
        <f ca="1">IF(TODAY()&lt;DATE(2020,3,1),SUM(L6*C13),SUM(L7*C13))</f>
        <v>74608</v>
      </c>
      <c r="M13" s="44"/>
      <c r="N13" s="30"/>
    </row>
    <row r="14" spans="1:14" x14ac:dyDescent="0.3">
      <c r="A14" s="193" t="s">
        <v>73</v>
      </c>
      <c r="B14" s="177" t="s">
        <v>74</v>
      </c>
      <c r="C14" s="118">
        <v>1.6</v>
      </c>
      <c r="D14" s="171"/>
      <c r="E14" s="119">
        <f>SUM(E6*1.6)</f>
        <v>20608</v>
      </c>
      <c r="F14" s="119">
        <f t="shared" ref="F14:L14" si="4">SUM(F6*1.6)</f>
        <v>27872</v>
      </c>
      <c r="G14" s="119">
        <f t="shared" si="4"/>
        <v>35136</v>
      </c>
      <c r="H14" s="119">
        <f t="shared" si="4"/>
        <v>42400</v>
      </c>
      <c r="I14" s="119">
        <f t="shared" si="4"/>
        <v>49664</v>
      </c>
      <c r="J14" s="119">
        <f t="shared" si="4"/>
        <v>56928</v>
      </c>
      <c r="K14" s="119">
        <f t="shared" si="4"/>
        <v>65792</v>
      </c>
      <c r="L14" s="136">
        <f t="shared" si="4"/>
        <v>71456</v>
      </c>
      <c r="M14" s="44"/>
      <c r="N14" s="30"/>
    </row>
    <row r="15" spans="1:14" x14ac:dyDescent="0.3">
      <c r="A15" s="194"/>
      <c r="B15" s="177" t="s">
        <v>64</v>
      </c>
      <c r="C15" s="118">
        <v>1.75</v>
      </c>
      <c r="D15" s="171"/>
      <c r="E15" s="119">
        <f t="shared" ref="E15:L15" si="5">SUM(E6*1.75)</f>
        <v>22540</v>
      </c>
      <c r="F15" s="119">
        <f t="shared" si="5"/>
        <v>30485</v>
      </c>
      <c r="G15" s="119">
        <f t="shared" si="5"/>
        <v>38430</v>
      </c>
      <c r="H15" s="119">
        <f t="shared" si="5"/>
        <v>46375</v>
      </c>
      <c r="I15" s="119">
        <f t="shared" si="5"/>
        <v>54320</v>
      </c>
      <c r="J15" s="119">
        <f t="shared" si="5"/>
        <v>62265</v>
      </c>
      <c r="K15" s="119">
        <f t="shared" si="5"/>
        <v>71960</v>
      </c>
      <c r="L15" s="136">
        <f t="shared" si="5"/>
        <v>78155</v>
      </c>
      <c r="M15" s="44"/>
      <c r="N15" s="30"/>
    </row>
    <row r="16" spans="1:14" x14ac:dyDescent="0.3">
      <c r="A16" s="165" t="s">
        <v>17</v>
      </c>
      <c r="B16" s="117" t="s">
        <v>64</v>
      </c>
      <c r="C16" s="118">
        <v>2.0099999999999998</v>
      </c>
      <c r="D16" s="171"/>
      <c r="E16" s="135">
        <f ca="1">IF(TODAY()&lt;DATE(2020,3,1),SUM(E6*C16),SUM(E7*C16))</f>
        <v>27315.899999999998</v>
      </c>
      <c r="F16" s="119">
        <f ca="1">IF(TODAY()&lt;DATE(2020,3,1),SUM(F6*C16),SUM(F7*C16))</f>
        <v>36803.1</v>
      </c>
      <c r="G16" s="119">
        <f ca="1">IF(TODAY()&lt;DATE(2020,3,1),SUM(G6*C16),SUM(G7*C16))</f>
        <v>46290.299999999996</v>
      </c>
      <c r="H16" s="119">
        <f ca="1">IF(TODAY()&lt;DATE(2020,3,1),SUM(H6*C16),SUM(H7*C16))</f>
        <v>55415.7</v>
      </c>
      <c r="I16" s="119">
        <f ca="1">IF(TODAY()&lt;DATE(2020,3,1),SUM(I6*C16),SUM(I7*C16))</f>
        <v>65264.69999999999</v>
      </c>
      <c r="J16" s="119">
        <f ca="1">IF(TODAY()&lt;DATE(2020,3,1),SUM(J6*C16),SUM(J7*C16))</f>
        <v>74751.899999999994</v>
      </c>
      <c r="K16" s="119">
        <f ca="1">IF(TODAY()&lt;DATE(2020,3,1),SUM(K6*C16),SUM(K7*C16))</f>
        <v>84239.099999999991</v>
      </c>
      <c r="L16" s="136">
        <f ca="1">IF(TODAY()&lt;DATE(2020,3,1),SUM(L6*C16),SUM(L7*C16))</f>
        <v>93726.299999999988</v>
      </c>
      <c r="M16" s="44"/>
      <c r="N16" s="30"/>
    </row>
    <row r="17" spans="1:14" x14ac:dyDescent="0.3">
      <c r="A17" s="191" t="s">
        <v>18</v>
      </c>
      <c r="B17" s="137" t="s">
        <v>74</v>
      </c>
      <c r="C17" s="118">
        <v>2.0099999999999998</v>
      </c>
      <c r="D17" s="171"/>
      <c r="E17" s="135">
        <f ca="1">IF(TODAY()&lt;DATE(2020,3,1),SUM(E6*C17),SUM(E7*C17))</f>
        <v>27315.899999999998</v>
      </c>
      <c r="F17" s="119">
        <f ca="1">IF(TODAY()&lt;DATE(2020,3,1),SUM(F6*C17),SUM(F7*C17))</f>
        <v>36803.1</v>
      </c>
      <c r="G17" s="119">
        <f ca="1">IF(TODAY()&lt;DATE(2020,3,1),SUM(G6*C17),SUM(G7*C17))</f>
        <v>46290.299999999996</v>
      </c>
      <c r="H17" s="119">
        <f ca="1">IF(TODAY()&lt;DATE(2020,3,1),SUM(H6*C17),SUM(H7*C17))</f>
        <v>55415.7</v>
      </c>
      <c r="I17" s="119">
        <f ca="1">IF(TODAY()&lt;DATE(2020,3,1),SUM(I6*C17),SUM(I7*C17))</f>
        <v>65264.69999999999</v>
      </c>
      <c r="J17" s="119">
        <f ca="1">IF(TODAY()&lt;DATE(2020,3,1),SUM(J6*C17),SUM(J7*C17))</f>
        <v>74751.899999999994</v>
      </c>
      <c r="K17" s="119">
        <f ca="1">IF(TODAY()&lt;DATE(2020,3,1),SUM(K6*C17),SUM(K7*C17))</f>
        <v>84239.099999999991</v>
      </c>
      <c r="L17" s="136">
        <f ca="1">IF(TODAY()&lt;DATE(2020,3,1),SUM(L6*C17),SUM(L7*C17))</f>
        <v>93726.299999999988</v>
      </c>
      <c r="M17" s="44"/>
      <c r="N17" s="30"/>
    </row>
    <row r="18" spans="1:14" x14ac:dyDescent="0.3">
      <c r="A18" s="192"/>
      <c r="B18" s="138" t="s">
        <v>64</v>
      </c>
      <c r="C18" s="118">
        <v>2.54</v>
      </c>
      <c r="D18" s="171"/>
      <c r="E18" s="135">
        <f ca="1">IF(TODAY()&lt;DATE(2020,3,1),SUM(E6*C18),SUM(E7*C18))</f>
        <v>34518.6</v>
      </c>
      <c r="F18" s="119">
        <f ca="1">IF(TODAY()&lt;DATE(2020,3,1),SUM(F6*C18),SUM(F7*C18))</f>
        <v>46507.4</v>
      </c>
      <c r="G18" s="119">
        <f ca="1">IF(TODAY()&lt;DATE(2020,3,1),SUM(G6*C18),SUM(G7*C18))</f>
        <v>58496.200000000004</v>
      </c>
      <c r="H18" s="119">
        <f ca="1">IF(TODAY()&lt;DATE(2020,3,1),SUM(H6*C18),SUM(H7*C18))</f>
        <v>70027.8</v>
      </c>
      <c r="I18" s="119">
        <f ca="1">IF(TODAY()&lt;DATE(2020,3,1),SUM(I6*C18),SUM(I7*C18))</f>
        <v>82473.8</v>
      </c>
      <c r="J18" s="119">
        <f ca="1">IF(TODAY()&lt;DATE(2020,3,1),SUM(J6*C18),SUM(J7*C18))</f>
        <v>94462.6</v>
      </c>
      <c r="K18" s="119">
        <f ca="1">IF(TODAY()&lt;DATE(2020,3,1),SUM(K6*C18),SUM(K7*C18))</f>
        <v>106451.40000000001</v>
      </c>
      <c r="L18" s="136">
        <f ca="1">IF(TODAY()&lt;DATE(2020,3,1),SUM(L6*C18),SUM(L7*C18))</f>
        <v>118440.2</v>
      </c>
      <c r="M18" s="44"/>
      <c r="N18" s="30"/>
    </row>
    <row r="19" spans="1:14" x14ac:dyDescent="0.3">
      <c r="A19" s="191" t="s">
        <v>19</v>
      </c>
      <c r="B19" s="137" t="s">
        <v>74</v>
      </c>
      <c r="C19" s="139">
        <v>2.54</v>
      </c>
      <c r="D19" s="172"/>
      <c r="E19" s="135">
        <f ca="1">IF(TODAY()&lt;DATE(2020,3,1),SUM(E6*C19),SUM(E7*C19))</f>
        <v>34518.6</v>
      </c>
      <c r="F19" s="119">
        <f ca="1">IF(TODAY()&lt;DATE(2020,3,1),SUM(F6*C19),SUM(F7*C19))</f>
        <v>46507.4</v>
      </c>
      <c r="G19" s="119">
        <f ca="1">IF(TODAY()&lt;DATE(2020,3,1),SUM(G6*C19),SUM(G7*C19))</f>
        <v>58496.200000000004</v>
      </c>
      <c r="H19" s="119">
        <f ca="1">IF(TODAY()&lt;DATE(2020,3,1),SUM(H6*C19),SUM(H7*C19))</f>
        <v>70027.8</v>
      </c>
      <c r="I19" s="119">
        <f ca="1">IF(TODAY()&lt;DATE(2020,3,1),SUM(I6*C19),SUM(I7*C19))</f>
        <v>82473.8</v>
      </c>
      <c r="J19" s="119">
        <f ca="1">IF(TODAY()&lt;DATE(2020,3,1),SUM(J6*C19),SUM(J7*C19))</f>
        <v>94462.6</v>
      </c>
      <c r="K19" s="119">
        <f ca="1">IF(TODAY()&lt;DATE(2020,3,1),SUM(K6*C19),SUM(K7*C19))</f>
        <v>106451.40000000001</v>
      </c>
      <c r="L19" s="136">
        <f ca="1">IF(TODAY()&lt;DATE(2020,3,1),SUM(L6*C19),SUM(L7*C19))</f>
        <v>118440.2</v>
      </c>
      <c r="M19" s="45"/>
      <c r="N19" s="30"/>
    </row>
    <row r="20" spans="1:14" x14ac:dyDescent="0.3">
      <c r="A20" s="192"/>
      <c r="B20" s="140" t="s">
        <v>64</v>
      </c>
      <c r="C20" s="141">
        <v>3.23</v>
      </c>
      <c r="D20" s="173"/>
      <c r="E20" s="135">
        <f ca="1">IF(TODAY()&lt;DATE(2020,3,1),SUM(E6*C20),SUM(E7*C20))</f>
        <v>43895.7</v>
      </c>
      <c r="F20" s="119">
        <f ca="1">IF(TODAY()&lt;DATE(2020,3,1),SUM(F6*C20),SUM(F7*C20))</f>
        <v>59141.3</v>
      </c>
      <c r="G20" s="119">
        <f ca="1">IF(TODAY()&lt;DATE(2020,3,1),SUM(G6*C20),SUM(G7*C20))</f>
        <v>74386.899999999994</v>
      </c>
      <c r="H20" s="119">
        <f ca="1">IF(TODAY()&lt;DATE(2020,3,1),SUM(H6*C20),SUM(H7*C20))</f>
        <v>89051.1</v>
      </c>
      <c r="I20" s="119">
        <f ca="1">IF(TODAY()&lt;DATE(2020,3,1),SUM(I6*C20),SUM(I7*C20))</f>
        <v>104878.1</v>
      </c>
      <c r="J20" s="119">
        <f ca="1">IF(TODAY()&lt;DATE(2020,3,1),SUM(J6*C20),SUM(J7*C20))</f>
        <v>120123.7</v>
      </c>
      <c r="K20" s="119">
        <f ca="1">IF(TODAY()&lt;DATE(2020,3,1),SUM(K6*C20),SUM(K7*C20))</f>
        <v>135369.29999999999</v>
      </c>
      <c r="L20" s="136">
        <f ca="1">IF(TODAY()&lt;DATE(2020,3,1),SUM(L6*C20),SUM(L7*C20))</f>
        <v>150614.9</v>
      </c>
      <c r="M20" s="44"/>
      <c r="N20" s="30"/>
    </row>
    <row r="21" spans="1:14" ht="15" thickBot="1" x14ac:dyDescent="0.35">
      <c r="A21" s="164" t="s">
        <v>20</v>
      </c>
      <c r="B21" s="137" t="s">
        <v>64</v>
      </c>
      <c r="C21" s="141">
        <v>2.63</v>
      </c>
      <c r="D21" s="173"/>
      <c r="E21" s="135">
        <f ca="1">IF(TODAY()&lt;DATE(2020,3,1),SUM(E6*C21),SUM(E7*C21))</f>
        <v>35741.699999999997</v>
      </c>
      <c r="F21" s="119">
        <f ca="1">IF(TODAY()&lt;DATE(2020,3,1),SUM(F6*C21),SUM(F7*C21))</f>
        <v>48155.299999999996</v>
      </c>
      <c r="G21" s="119">
        <f ca="1">IF(TODAY()&lt;DATE(2020,3,1),SUM(G6*C21),SUM(G7*C21))</f>
        <v>60568.899999999994</v>
      </c>
      <c r="H21" s="119">
        <f ca="1">IF(TODAY()&lt;DATE(2020,3,1),SUM(H6*C21),SUM(H7*C21))</f>
        <v>72509.099999999991</v>
      </c>
      <c r="I21" s="119">
        <f ca="1">IF(TODAY()&lt;DATE(2020,3,1),SUM(I6*C21),SUM(I7*C21))</f>
        <v>85396.099999999991</v>
      </c>
      <c r="J21" s="119">
        <f ca="1">IF(TODAY()&lt;DATE(2020,3,1),SUM(J6*C21),SUM(J7*C21))</f>
        <v>97809.7</v>
      </c>
      <c r="K21" s="119">
        <f ca="1">IF(TODAY()&lt;DATE(2020,3,1),SUM(K6*C21),SUM(K7*C21))</f>
        <v>110223.29999999999</v>
      </c>
      <c r="L21" s="136">
        <f ca="1">IF(TODAY()&lt;DATE(2020,3,1),SUM(L6*C21),SUM(L7*C21))</f>
        <v>122636.9</v>
      </c>
      <c r="M21" s="44"/>
      <c r="N21" s="30"/>
    </row>
    <row r="22" spans="1:14" ht="15" thickBot="1" x14ac:dyDescent="0.35">
      <c r="A22" s="115" t="s">
        <v>70</v>
      </c>
      <c r="B22" s="154" t="s">
        <v>74</v>
      </c>
      <c r="C22" s="116">
        <v>4</v>
      </c>
      <c r="D22" s="176">
        <v>8.5000000000000006E-2</v>
      </c>
      <c r="E22" s="142">
        <f t="shared" ref="E22:L22" si="6">SUM(E6*4)</f>
        <v>51520</v>
      </c>
      <c r="F22" s="142">
        <f t="shared" si="6"/>
        <v>69680</v>
      </c>
      <c r="G22" s="142">
        <f t="shared" si="6"/>
        <v>87840</v>
      </c>
      <c r="H22" s="142">
        <f t="shared" si="6"/>
        <v>106000</v>
      </c>
      <c r="I22" s="142">
        <f t="shared" si="6"/>
        <v>124160</v>
      </c>
      <c r="J22" s="142">
        <f t="shared" si="6"/>
        <v>142320</v>
      </c>
      <c r="K22" s="142">
        <f t="shared" si="6"/>
        <v>164480</v>
      </c>
      <c r="L22" s="143">
        <f t="shared" si="6"/>
        <v>178640</v>
      </c>
      <c r="M22" s="44"/>
      <c r="N22" s="30"/>
    </row>
    <row r="23" spans="1:14" x14ac:dyDescent="0.3">
      <c r="A23" s="46"/>
      <c r="B23" s="46"/>
      <c r="C23" s="46"/>
      <c r="D23" s="46"/>
      <c r="E23" s="46" t="s">
        <v>65</v>
      </c>
      <c r="F23" s="46"/>
      <c r="G23" s="46"/>
      <c r="H23" s="46"/>
      <c r="I23" s="46"/>
      <c r="J23" s="46"/>
      <c r="K23" s="46"/>
      <c r="L23" s="46"/>
      <c r="M23" s="46"/>
      <c r="N23" s="30"/>
    </row>
    <row r="24" spans="1:14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  <row r="25" spans="1:14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 ht="15" thickBot="1" x14ac:dyDescent="0.3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6">
    <mergeCell ref="A1:M2"/>
    <mergeCell ref="E4:L4"/>
    <mergeCell ref="M4:M5"/>
    <mergeCell ref="A17:A18"/>
    <mergeCell ref="A19:A20"/>
    <mergeCell ref="A14:A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workbookViewId="0">
      <selection activeCell="C11" sqref="C11"/>
    </sheetView>
  </sheetViews>
  <sheetFormatPr defaultRowHeight="14.4" x14ac:dyDescent="0.3"/>
  <sheetData>
    <row r="1" spans="1:16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x14ac:dyDescent="0.3">
      <c r="A2" s="6"/>
      <c r="B2" s="225" t="s">
        <v>21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/>
      <c r="P2" s="30"/>
    </row>
    <row r="3" spans="1:16" ht="15" thickBot="1" x14ac:dyDescent="0.35">
      <c r="A3" s="6"/>
      <c r="B3" s="228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30"/>
      <c r="P3" s="30"/>
    </row>
    <row r="4" spans="1:16" x14ac:dyDescent="0.3">
      <c r="A4" s="6"/>
      <c r="B4" s="195" t="s">
        <v>22</v>
      </c>
      <c r="C4" s="196"/>
      <c r="D4" s="196"/>
      <c r="E4" s="196"/>
      <c r="F4" s="196"/>
      <c r="G4" s="196"/>
      <c r="H4" s="196"/>
      <c r="I4" s="199">
        <v>38147</v>
      </c>
      <c r="J4" s="199"/>
      <c r="K4" s="199"/>
      <c r="L4" s="199"/>
      <c r="M4" s="199"/>
      <c r="N4" s="199"/>
      <c r="O4" s="200"/>
      <c r="P4" s="30"/>
    </row>
    <row r="5" spans="1:16" x14ac:dyDescent="0.3">
      <c r="A5" s="6"/>
      <c r="B5" s="197"/>
      <c r="C5" s="198"/>
      <c r="D5" s="198"/>
      <c r="E5" s="198"/>
      <c r="F5" s="198"/>
      <c r="G5" s="198"/>
      <c r="H5" s="198"/>
      <c r="I5" s="201"/>
      <c r="J5" s="201"/>
      <c r="K5" s="201"/>
      <c r="L5" s="201"/>
      <c r="M5" s="201"/>
      <c r="N5" s="201"/>
      <c r="O5" s="202"/>
      <c r="P5" s="30"/>
    </row>
    <row r="6" spans="1:16" x14ac:dyDescent="0.3">
      <c r="A6" s="6"/>
      <c r="B6" s="215" t="s">
        <v>23</v>
      </c>
      <c r="C6" s="216"/>
      <c r="D6" s="216"/>
      <c r="E6" s="216"/>
      <c r="F6" s="216"/>
      <c r="G6" s="216"/>
      <c r="H6" s="217"/>
      <c r="I6" s="221" t="str">
        <f ca="1" xml:space="preserve"> DATEDIF(I4,TODAY(),"Y") &amp; " Years, " &amp; DATEDIF(I4,TODAY(),"YM") &amp; " Months, " &amp; DATEDIF(I4,TODAY(),"MD") &amp; " Days"</f>
        <v>18 Years, 4 Months, 3 Days</v>
      </c>
      <c r="J6" s="221"/>
      <c r="K6" s="221"/>
      <c r="L6" s="221"/>
      <c r="M6" s="221"/>
      <c r="N6" s="221"/>
      <c r="O6" s="222"/>
      <c r="P6" s="30"/>
    </row>
    <row r="7" spans="1:16" ht="15" thickBot="1" x14ac:dyDescent="0.35">
      <c r="A7" s="6"/>
      <c r="B7" s="218"/>
      <c r="C7" s="219"/>
      <c r="D7" s="219"/>
      <c r="E7" s="219"/>
      <c r="F7" s="219"/>
      <c r="G7" s="219"/>
      <c r="H7" s="220"/>
      <c r="I7" s="223"/>
      <c r="J7" s="223"/>
      <c r="K7" s="223"/>
      <c r="L7" s="223"/>
      <c r="M7" s="223"/>
      <c r="N7" s="223"/>
      <c r="O7" s="224"/>
      <c r="P7" s="30"/>
    </row>
    <row r="8" spans="1:16" x14ac:dyDescent="0.3">
      <c r="A8" s="6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6" x14ac:dyDescent="0.3">
      <c r="A9" s="6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ht="15" thickBot="1" x14ac:dyDescent="0.35">
      <c r="A10" s="47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8"/>
    </row>
    <row r="11" spans="1:16" ht="15" thickBot="1" x14ac:dyDescent="0.35"/>
    <row r="12" spans="1:16" x14ac:dyDescent="0.3">
      <c r="B12" s="225" t="s">
        <v>0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</row>
    <row r="13" spans="1:16" ht="15" thickBot="1" x14ac:dyDescent="0.35"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30"/>
    </row>
    <row r="14" spans="1:16" x14ac:dyDescent="0.3">
      <c r="B14" s="195" t="s">
        <v>24</v>
      </c>
      <c r="C14" s="196"/>
      <c r="D14" s="196"/>
      <c r="E14" s="196"/>
      <c r="F14" s="196"/>
      <c r="G14" s="196"/>
      <c r="H14" s="196"/>
      <c r="I14" s="199">
        <v>38147</v>
      </c>
      <c r="J14" s="199"/>
      <c r="K14" s="199"/>
      <c r="L14" s="199"/>
      <c r="M14" s="199"/>
      <c r="N14" s="199"/>
      <c r="O14" s="200"/>
    </row>
    <row r="15" spans="1:16" x14ac:dyDescent="0.3">
      <c r="B15" s="197"/>
      <c r="C15" s="198"/>
      <c r="D15" s="198"/>
      <c r="E15" s="198"/>
      <c r="F15" s="198"/>
      <c r="G15" s="198"/>
      <c r="H15" s="198"/>
      <c r="I15" s="201"/>
      <c r="J15" s="201"/>
      <c r="K15" s="201"/>
      <c r="L15" s="201"/>
      <c r="M15" s="201"/>
      <c r="N15" s="201"/>
      <c r="O15" s="202"/>
    </row>
    <row r="16" spans="1:16" x14ac:dyDescent="0.3">
      <c r="B16" s="203" t="s">
        <v>25</v>
      </c>
      <c r="C16" s="204"/>
      <c r="D16" s="204"/>
      <c r="E16" s="204"/>
      <c r="F16" s="204"/>
      <c r="G16" s="204"/>
      <c r="H16" s="205"/>
      <c r="I16" s="209">
        <v>42370</v>
      </c>
      <c r="J16" s="210"/>
      <c r="K16" s="210"/>
      <c r="L16" s="210"/>
      <c r="M16" s="210"/>
      <c r="N16" s="210"/>
      <c r="O16" s="211"/>
    </row>
    <row r="17" spans="2:15" x14ac:dyDescent="0.3">
      <c r="B17" s="206"/>
      <c r="C17" s="207"/>
      <c r="D17" s="207"/>
      <c r="E17" s="207"/>
      <c r="F17" s="207"/>
      <c r="G17" s="207"/>
      <c r="H17" s="208"/>
      <c r="I17" s="212"/>
      <c r="J17" s="213"/>
      <c r="K17" s="213"/>
      <c r="L17" s="213"/>
      <c r="M17" s="213"/>
      <c r="N17" s="213"/>
      <c r="O17" s="214"/>
    </row>
    <row r="18" spans="2:15" x14ac:dyDescent="0.3">
      <c r="B18" s="215" t="s">
        <v>23</v>
      </c>
      <c r="C18" s="216"/>
      <c r="D18" s="216"/>
      <c r="E18" s="216"/>
      <c r="F18" s="216"/>
      <c r="G18" s="216"/>
      <c r="H18" s="217"/>
      <c r="I18" s="221" t="str">
        <f xml:space="preserve"> DATEDIF(I14,$I$16,"Y") &amp; " Years, " &amp; DATEDIF(I14,$I$16,"YM") &amp; " Months, " &amp; DATEDIF(I14,$I$16,"MD") &amp; " Days"</f>
        <v>11 Years, 6 Months, 23 Days</v>
      </c>
      <c r="J18" s="221"/>
      <c r="K18" s="221"/>
      <c r="L18" s="221"/>
      <c r="M18" s="221"/>
      <c r="N18" s="221"/>
      <c r="O18" s="222"/>
    </row>
    <row r="19" spans="2:15" ht="15" thickBot="1" x14ac:dyDescent="0.35">
      <c r="B19" s="218"/>
      <c r="C19" s="219"/>
      <c r="D19" s="219"/>
      <c r="E19" s="219"/>
      <c r="F19" s="219"/>
      <c r="G19" s="219"/>
      <c r="H19" s="220"/>
      <c r="I19" s="223"/>
      <c r="J19" s="223"/>
      <c r="K19" s="223"/>
      <c r="L19" s="223"/>
      <c r="M19" s="223"/>
      <c r="N19" s="223"/>
      <c r="O19" s="224"/>
    </row>
  </sheetData>
  <mergeCells count="12">
    <mergeCell ref="B12:O13"/>
    <mergeCell ref="B2:O3"/>
    <mergeCell ref="B4:H5"/>
    <mergeCell ref="I4:O5"/>
    <mergeCell ref="B6:H7"/>
    <mergeCell ref="I6:O7"/>
    <mergeCell ref="B14:H15"/>
    <mergeCell ref="I14:O15"/>
    <mergeCell ref="B16:H17"/>
    <mergeCell ref="I16:O17"/>
    <mergeCell ref="B18:H19"/>
    <mergeCell ref="I18:O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workbookViewId="0">
      <pane xSplit="5" ySplit="4" topLeftCell="F5" activePane="bottomRight" state="frozen"/>
      <selection activeCell="I6" sqref="I6:O7"/>
      <selection pane="topRight" activeCell="I6" sqref="I6:O7"/>
      <selection pane="bottomLeft" activeCell="I6" sqref="I6:O7"/>
      <selection pane="bottomRight" activeCell="K4" sqref="K4"/>
    </sheetView>
  </sheetViews>
  <sheetFormatPr defaultRowHeight="14.4" x14ac:dyDescent="0.3"/>
  <cols>
    <col min="2" max="2" width="18.44140625" customWidth="1"/>
    <col min="3" max="3" width="19.109375" customWidth="1"/>
    <col min="4" max="4" width="18.6640625" customWidth="1"/>
    <col min="5" max="5" width="20.88671875" customWidth="1"/>
    <col min="6" max="6" width="20.5546875" customWidth="1"/>
    <col min="7" max="7" width="19.6640625" customWidth="1"/>
    <col min="8" max="8" width="19.88671875" customWidth="1"/>
    <col min="9" max="9" width="19.6640625" customWidth="1"/>
  </cols>
  <sheetData>
    <row r="1" spans="1:9" ht="22.8" thickBot="1" x14ac:dyDescent="0.35">
      <c r="A1" s="49"/>
      <c r="B1" s="231" t="s">
        <v>26</v>
      </c>
      <c r="C1" s="232"/>
      <c r="D1" s="232"/>
      <c r="E1" s="232"/>
      <c r="F1" s="232"/>
      <c r="G1" s="232"/>
      <c r="H1" s="232"/>
      <c r="I1" s="233"/>
    </row>
    <row r="2" spans="1:9" ht="54.6" thickBot="1" x14ac:dyDescent="0.35">
      <c r="A2" s="50"/>
      <c r="B2" s="51" t="s">
        <v>75</v>
      </c>
      <c r="C2" s="51" t="s">
        <v>75</v>
      </c>
      <c r="D2" s="51" t="s">
        <v>75</v>
      </c>
      <c r="E2" s="51" t="s">
        <v>75</v>
      </c>
      <c r="F2" s="51" t="s">
        <v>75</v>
      </c>
      <c r="G2" s="51" t="s">
        <v>75</v>
      </c>
      <c r="H2" s="51" t="s">
        <v>68</v>
      </c>
      <c r="I2" s="51" t="s">
        <v>75</v>
      </c>
    </row>
    <row r="3" spans="1:9" ht="22.8" thickBot="1" x14ac:dyDescent="0.4">
      <c r="A3" s="52" t="s">
        <v>27</v>
      </c>
      <c r="B3" s="53" t="s">
        <v>28</v>
      </c>
      <c r="C3" s="54" t="s">
        <v>29</v>
      </c>
      <c r="D3" s="55" t="s">
        <v>30</v>
      </c>
      <c r="E3" s="54" t="s">
        <v>31</v>
      </c>
      <c r="F3" s="55" t="s">
        <v>32</v>
      </c>
      <c r="G3" s="54" t="s">
        <v>33</v>
      </c>
      <c r="H3" s="55" t="s">
        <v>34</v>
      </c>
      <c r="I3" s="54" t="s">
        <v>35</v>
      </c>
    </row>
    <row r="4" spans="1:9" ht="16.8" thickBot="1" x14ac:dyDescent="0.35">
      <c r="A4" s="56">
        <v>1</v>
      </c>
      <c r="B4" s="57">
        <v>2</v>
      </c>
      <c r="C4" s="58">
        <v>3</v>
      </c>
      <c r="D4" s="58">
        <v>4</v>
      </c>
      <c r="E4" s="58">
        <v>5</v>
      </c>
      <c r="F4" s="58">
        <v>6</v>
      </c>
      <c r="G4" s="58">
        <v>7</v>
      </c>
      <c r="H4" s="58">
        <v>8</v>
      </c>
      <c r="I4" s="59">
        <v>9</v>
      </c>
    </row>
    <row r="5" spans="1:9" ht="16.8" thickBot="1" x14ac:dyDescent="0.4">
      <c r="A5" s="60">
        <v>1</v>
      </c>
      <c r="B5" s="61">
        <v>372.22</v>
      </c>
      <c r="C5" s="62">
        <v>322.45999999999998</v>
      </c>
      <c r="D5" s="61">
        <v>330</v>
      </c>
      <c r="E5" s="62">
        <v>345.27</v>
      </c>
      <c r="F5" s="61">
        <v>347.08</v>
      </c>
      <c r="G5" s="62">
        <v>331.13</v>
      </c>
      <c r="H5" s="61">
        <v>333.39188000000001</v>
      </c>
      <c r="I5" s="62">
        <v>332.94</v>
      </c>
    </row>
    <row r="6" spans="1:9" ht="16.8" thickBot="1" x14ac:dyDescent="0.4">
      <c r="A6" s="63">
        <v>2</v>
      </c>
      <c r="B6" s="61">
        <v>372.22</v>
      </c>
      <c r="C6" s="62">
        <v>322.45999999999998</v>
      </c>
      <c r="D6" s="61">
        <v>330</v>
      </c>
      <c r="E6" s="62">
        <v>345.27</v>
      </c>
      <c r="F6" s="61">
        <v>347.08</v>
      </c>
      <c r="G6" s="62">
        <v>331.13</v>
      </c>
      <c r="H6" s="61">
        <v>333.39188000000001</v>
      </c>
      <c r="I6" s="62">
        <v>332.94</v>
      </c>
    </row>
    <row r="7" spans="1:9" ht="16.8" thickBot="1" x14ac:dyDescent="0.4">
      <c r="A7" s="63">
        <v>3</v>
      </c>
      <c r="B7" s="61">
        <v>372.22</v>
      </c>
      <c r="C7" s="62">
        <v>322.45999999999998</v>
      </c>
      <c r="D7" s="61">
        <v>330</v>
      </c>
      <c r="E7" s="62">
        <v>345.27</v>
      </c>
      <c r="F7" s="61">
        <v>347.08</v>
      </c>
      <c r="G7" s="62">
        <v>331.13</v>
      </c>
      <c r="H7" s="61">
        <v>333.39188000000001</v>
      </c>
      <c r="I7" s="62">
        <v>332.94</v>
      </c>
    </row>
    <row r="8" spans="1:9" ht="16.8" thickBot="1" x14ac:dyDescent="0.4">
      <c r="A8" s="63">
        <v>4</v>
      </c>
      <c r="B8" s="61">
        <v>372.22</v>
      </c>
      <c r="C8" s="62">
        <v>322.45999999999998</v>
      </c>
      <c r="D8" s="61">
        <v>330</v>
      </c>
      <c r="E8" s="62">
        <v>345.27</v>
      </c>
      <c r="F8" s="61">
        <v>347.08</v>
      </c>
      <c r="G8" s="62">
        <v>331.13</v>
      </c>
      <c r="H8" s="61">
        <v>333.39188000000001</v>
      </c>
      <c r="I8" s="62">
        <v>332.94</v>
      </c>
    </row>
    <row r="9" spans="1:9" ht="16.8" thickBot="1" x14ac:dyDescent="0.4">
      <c r="A9" s="63">
        <v>5</v>
      </c>
      <c r="B9" s="61">
        <v>372.22</v>
      </c>
      <c r="C9" s="62">
        <v>322.45999999999998</v>
      </c>
      <c r="D9" s="61">
        <v>330</v>
      </c>
      <c r="E9" s="62">
        <v>345.27</v>
      </c>
      <c r="F9" s="61">
        <v>347.08</v>
      </c>
      <c r="G9" s="62">
        <v>331.13</v>
      </c>
      <c r="H9" s="61">
        <v>333.39188000000001</v>
      </c>
      <c r="I9" s="62">
        <v>332.94</v>
      </c>
    </row>
    <row r="10" spans="1:9" ht="16.8" thickBot="1" x14ac:dyDescent="0.4">
      <c r="A10" s="63">
        <v>6</v>
      </c>
      <c r="B10" s="61">
        <v>372.22</v>
      </c>
      <c r="C10" s="62">
        <v>322.45999999999998</v>
      </c>
      <c r="D10" s="61">
        <v>330</v>
      </c>
      <c r="E10" s="62">
        <v>345.27</v>
      </c>
      <c r="F10" s="61">
        <v>347.08</v>
      </c>
      <c r="G10" s="62">
        <v>331.13</v>
      </c>
      <c r="H10" s="61">
        <v>333.39188000000001</v>
      </c>
      <c r="I10" s="62">
        <v>332.94</v>
      </c>
    </row>
    <row r="11" spans="1:9" ht="16.8" thickBot="1" x14ac:dyDescent="0.4">
      <c r="A11" s="63">
        <v>7</v>
      </c>
      <c r="B11" s="61">
        <v>372.22</v>
      </c>
      <c r="C11" s="62">
        <v>322.45999999999998</v>
      </c>
      <c r="D11" s="61">
        <v>330</v>
      </c>
      <c r="E11" s="62">
        <v>345.27</v>
      </c>
      <c r="F11" s="61">
        <v>347.08</v>
      </c>
      <c r="G11" s="62">
        <v>331.13</v>
      </c>
      <c r="H11" s="61">
        <v>333.39188000000001</v>
      </c>
      <c r="I11" s="62">
        <v>332.94</v>
      </c>
    </row>
    <row r="12" spans="1:9" ht="16.8" thickBot="1" x14ac:dyDescent="0.4">
      <c r="A12" s="63">
        <v>8</v>
      </c>
      <c r="B12" s="61">
        <v>372.22</v>
      </c>
      <c r="C12" s="62">
        <v>322.45999999999998</v>
      </c>
      <c r="D12" s="61">
        <v>330</v>
      </c>
      <c r="E12" s="62">
        <v>345.27</v>
      </c>
      <c r="F12" s="61">
        <v>347.08</v>
      </c>
      <c r="G12" s="62">
        <v>331.13</v>
      </c>
      <c r="H12" s="61">
        <v>333.39188000000001</v>
      </c>
      <c r="I12" s="62">
        <v>332.94</v>
      </c>
    </row>
    <row r="13" spans="1:9" ht="16.8" thickBot="1" x14ac:dyDescent="0.4">
      <c r="A13" s="63">
        <v>9</v>
      </c>
      <c r="B13" s="61">
        <v>372.22</v>
      </c>
      <c r="C13" s="62">
        <v>322.45999999999998</v>
      </c>
      <c r="D13" s="61">
        <v>330</v>
      </c>
      <c r="E13" s="62">
        <v>345.27</v>
      </c>
      <c r="F13" s="61">
        <v>347.08</v>
      </c>
      <c r="G13" s="62">
        <v>331.13</v>
      </c>
      <c r="H13" s="61">
        <v>333.39188000000001</v>
      </c>
      <c r="I13" s="62">
        <v>332.94</v>
      </c>
    </row>
    <row r="14" spans="1:9" ht="16.8" thickBot="1" x14ac:dyDescent="0.4">
      <c r="A14" s="63">
        <v>10</v>
      </c>
      <c r="B14" s="61">
        <v>372.22</v>
      </c>
      <c r="C14" s="62">
        <v>322.45999999999998</v>
      </c>
      <c r="D14" s="61">
        <v>330</v>
      </c>
      <c r="E14" s="62">
        <v>345.27</v>
      </c>
      <c r="F14" s="61">
        <v>347.08</v>
      </c>
      <c r="G14" s="62">
        <v>331.13</v>
      </c>
      <c r="H14" s="61">
        <v>333.39188000000001</v>
      </c>
      <c r="I14" s="62">
        <v>332.94</v>
      </c>
    </row>
    <row r="15" spans="1:9" ht="16.8" thickBot="1" x14ac:dyDescent="0.4">
      <c r="A15" s="63">
        <v>11</v>
      </c>
      <c r="B15" s="61">
        <v>372.22</v>
      </c>
      <c r="C15" s="62">
        <v>322.45999999999998</v>
      </c>
      <c r="D15" s="61">
        <v>330</v>
      </c>
      <c r="E15" s="62">
        <v>345.27</v>
      </c>
      <c r="F15" s="61">
        <v>347.08</v>
      </c>
      <c r="G15" s="62">
        <v>331.13</v>
      </c>
      <c r="H15" s="61">
        <v>333.39188000000001</v>
      </c>
      <c r="I15" s="62">
        <v>332.94</v>
      </c>
    </row>
    <row r="16" spans="1:9" ht="16.8" thickBot="1" x14ac:dyDescent="0.4">
      <c r="A16" s="63">
        <v>12</v>
      </c>
      <c r="B16" s="61">
        <v>372.22</v>
      </c>
      <c r="C16" s="62">
        <v>322.45999999999998</v>
      </c>
      <c r="D16" s="61">
        <v>330</v>
      </c>
      <c r="E16" s="62">
        <v>345.27</v>
      </c>
      <c r="F16" s="61">
        <v>347.08</v>
      </c>
      <c r="G16" s="62">
        <v>331.13</v>
      </c>
      <c r="H16" s="61">
        <v>333.39188000000001</v>
      </c>
      <c r="I16" s="62">
        <v>332.94</v>
      </c>
    </row>
    <row r="17" spans="1:9" ht="16.8" thickBot="1" x14ac:dyDescent="0.4">
      <c r="A17" s="63">
        <v>13</v>
      </c>
      <c r="B17" s="61">
        <v>372.22</v>
      </c>
      <c r="C17" s="62">
        <v>322.45999999999998</v>
      </c>
      <c r="D17" s="61">
        <v>330</v>
      </c>
      <c r="E17" s="62">
        <v>345.27</v>
      </c>
      <c r="F17" s="61">
        <v>347.08</v>
      </c>
      <c r="G17" s="62">
        <v>331.13</v>
      </c>
      <c r="H17" s="61">
        <v>333.39188000000001</v>
      </c>
      <c r="I17" s="62">
        <v>332.94</v>
      </c>
    </row>
    <row r="18" spans="1:9" ht="16.8" thickBot="1" x14ac:dyDescent="0.4">
      <c r="A18" s="63">
        <v>14</v>
      </c>
      <c r="B18" s="61">
        <v>372.22</v>
      </c>
      <c r="C18" s="62">
        <v>322.45999999999998</v>
      </c>
      <c r="D18" s="61">
        <v>330</v>
      </c>
      <c r="E18" s="62">
        <v>345.27</v>
      </c>
      <c r="F18" s="61">
        <v>347.08</v>
      </c>
      <c r="G18" s="62">
        <v>331.13</v>
      </c>
      <c r="H18" s="61">
        <v>333.39188000000001</v>
      </c>
      <c r="I18" s="62">
        <v>332.94</v>
      </c>
    </row>
    <row r="19" spans="1:9" ht="16.8" thickBot="1" x14ac:dyDescent="0.4">
      <c r="A19" s="63">
        <v>15</v>
      </c>
      <c r="B19" s="61">
        <v>405.31</v>
      </c>
      <c r="C19" s="62">
        <v>351.12</v>
      </c>
      <c r="D19" s="61">
        <v>359.33</v>
      </c>
      <c r="E19" s="62">
        <v>375.96</v>
      </c>
      <c r="F19" s="61">
        <v>377.93</v>
      </c>
      <c r="G19" s="62">
        <v>360.56</v>
      </c>
      <c r="H19" s="61">
        <v>363.02249999999998</v>
      </c>
      <c r="I19" s="62">
        <v>362.52</v>
      </c>
    </row>
    <row r="20" spans="1:9" ht="16.8" thickBot="1" x14ac:dyDescent="0.4">
      <c r="A20" s="63">
        <v>16</v>
      </c>
      <c r="B20" s="61">
        <v>417.97</v>
      </c>
      <c r="C20" s="62">
        <v>362.08</v>
      </c>
      <c r="D20" s="61">
        <v>370.55</v>
      </c>
      <c r="E20" s="62">
        <v>387.7</v>
      </c>
      <c r="F20" s="61">
        <v>389.73</v>
      </c>
      <c r="G20" s="62">
        <v>371.82</v>
      </c>
      <c r="H20" s="61">
        <v>374.35978</v>
      </c>
      <c r="I20" s="62">
        <v>373.84</v>
      </c>
    </row>
    <row r="21" spans="1:9" ht="16.8" thickBot="1" x14ac:dyDescent="0.4">
      <c r="A21" s="63">
        <v>17</v>
      </c>
      <c r="B21" s="61">
        <v>430.62</v>
      </c>
      <c r="C21" s="62">
        <v>373.04</v>
      </c>
      <c r="D21" s="61">
        <v>381.77</v>
      </c>
      <c r="E21" s="62">
        <v>399.43</v>
      </c>
      <c r="F21" s="61">
        <v>401.51</v>
      </c>
      <c r="G21" s="62">
        <v>383.07</v>
      </c>
      <c r="H21" s="61">
        <v>385.68707999999998</v>
      </c>
      <c r="I21" s="62">
        <v>385.16</v>
      </c>
    </row>
    <row r="22" spans="1:9" ht="16.8" thickBot="1" x14ac:dyDescent="0.4">
      <c r="A22" s="63">
        <v>18</v>
      </c>
      <c r="B22" s="61">
        <v>444.24</v>
      </c>
      <c r="C22" s="62">
        <v>384.84</v>
      </c>
      <c r="D22" s="61">
        <v>393.84</v>
      </c>
      <c r="E22" s="62">
        <v>412.07</v>
      </c>
      <c r="F22" s="61">
        <v>414.22</v>
      </c>
      <c r="G22" s="62">
        <v>395.19</v>
      </c>
      <c r="H22" s="61">
        <v>397.89262000000002</v>
      </c>
      <c r="I22" s="62">
        <v>397.34</v>
      </c>
    </row>
    <row r="23" spans="1:9" ht="16.8" thickBot="1" x14ac:dyDescent="0.4">
      <c r="A23" s="63">
        <v>19</v>
      </c>
      <c r="B23" s="61">
        <v>457.86</v>
      </c>
      <c r="C23" s="62">
        <v>396.65</v>
      </c>
      <c r="D23" s="61">
        <v>405.92</v>
      </c>
      <c r="E23" s="62">
        <v>424.71</v>
      </c>
      <c r="F23" s="61">
        <v>426.92</v>
      </c>
      <c r="G23" s="62">
        <v>407.31</v>
      </c>
      <c r="H23" s="61">
        <v>410.09816000000001</v>
      </c>
      <c r="I23" s="62">
        <v>409.53</v>
      </c>
    </row>
    <row r="24" spans="1:9" ht="16.8" thickBot="1" x14ac:dyDescent="0.4">
      <c r="A24" s="63">
        <v>20</v>
      </c>
      <c r="B24" s="61">
        <v>471.97</v>
      </c>
      <c r="C24" s="62">
        <v>408.87</v>
      </c>
      <c r="D24" s="61">
        <v>418.44</v>
      </c>
      <c r="E24" s="62">
        <v>437.8</v>
      </c>
      <c r="F24" s="61">
        <v>440.08</v>
      </c>
      <c r="G24" s="62">
        <v>419.86</v>
      </c>
      <c r="H24" s="61">
        <v>422.73284000000001</v>
      </c>
      <c r="I24" s="62">
        <v>422.14</v>
      </c>
    </row>
    <row r="25" spans="1:9" ht="16.8" thickBot="1" x14ac:dyDescent="0.4">
      <c r="A25" s="64">
        <v>21</v>
      </c>
      <c r="B25" s="61">
        <v>486.57</v>
      </c>
      <c r="C25" s="62">
        <v>421.52</v>
      </c>
      <c r="D25" s="61">
        <v>431.38</v>
      </c>
      <c r="E25" s="62">
        <v>451.33</v>
      </c>
      <c r="F25" s="61">
        <v>453.7</v>
      </c>
      <c r="G25" s="62">
        <v>432.84</v>
      </c>
      <c r="H25" s="61">
        <v>435.80664000000002</v>
      </c>
      <c r="I25" s="62">
        <v>435.21</v>
      </c>
    </row>
    <row r="26" spans="1:9" ht="16.8" thickBot="1" x14ac:dyDescent="0.4">
      <c r="A26" s="64">
        <v>22</v>
      </c>
      <c r="B26" s="61">
        <v>486.57</v>
      </c>
      <c r="C26" s="62">
        <v>421.52</v>
      </c>
      <c r="D26" s="61">
        <v>431.38</v>
      </c>
      <c r="E26" s="62">
        <v>451.33</v>
      </c>
      <c r="F26" s="61">
        <v>453.7</v>
      </c>
      <c r="G26" s="62">
        <v>432.84</v>
      </c>
      <c r="H26" s="61">
        <v>435.80664000000002</v>
      </c>
      <c r="I26" s="62">
        <v>435.21</v>
      </c>
    </row>
    <row r="27" spans="1:9" ht="16.8" thickBot="1" x14ac:dyDescent="0.4">
      <c r="A27" s="64">
        <v>23</v>
      </c>
      <c r="B27" s="61">
        <v>486.57</v>
      </c>
      <c r="C27" s="62">
        <v>421.52</v>
      </c>
      <c r="D27" s="61">
        <v>431.38</v>
      </c>
      <c r="E27" s="62">
        <v>451.33</v>
      </c>
      <c r="F27" s="61">
        <v>453.7</v>
      </c>
      <c r="G27" s="62">
        <v>432.84</v>
      </c>
      <c r="H27" s="61">
        <v>435.80664000000002</v>
      </c>
      <c r="I27" s="62">
        <v>435.21</v>
      </c>
    </row>
    <row r="28" spans="1:9" ht="16.8" thickBot="1" x14ac:dyDescent="0.4">
      <c r="A28" s="64">
        <v>24</v>
      </c>
      <c r="B28" s="61">
        <v>486.57</v>
      </c>
      <c r="C28" s="62">
        <v>421.52</v>
      </c>
      <c r="D28" s="61">
        <v>431.38</v>
      </c>
      <c r="E28" s="62">
        <v>451.33</v>
      </c>
      <c r="F28" s="61">
        <v>453.7</v>
      </c>
      <c r="G28" s="62">
        <v>432.84</v>
      </c>
      <c r="H28" s="61">
        <v>435.80664000000002</v>
      </c>
      <c r="I28" s="62">
        <v>435.21</v>
      </c>
    </row>
    <row r="29" spans="1:9" ht="16.8" thickBot="1" x14ac:dyDescent="0.4">
      <c r="A29" s="64">
        <v>25</v>
      </c>
      <c r="B29" s="61">
        <v>488.52</v>
      </c>
      <c r="C29" s="62">
        <v>423.2</v>
      </c>
      <c r="D29" s="61">
        <v>433.1</v>
      </c>
      <c r="E29" s="62">
        <v>453.14</v>
      </c>
      <c r="F29" s="61">
        <v>455.51</v>
      </c>
      <c r="G29" s="62">
        <v>434.58</v>
      </c>
      <c r="H29" s="61">
        <v>437.55313999999998</v>
      </c>
      <c r="I29" s="62">
        <v>436.94</v>
      </c>
    </row>
    <row r="30" spans="1:9" ht="16.8" thickBot="1" x14ac:dyDescent="0.4">
      <c r="A30" s="64">
        <v>26</v>
      </c>
      <c r="B30" s="61">
        <v>498.25</v>
      </c>
      <c r="C30" s="62">
        <v>431.63</v>
      </c>
      <c r="D30" s="61">
        <v>441.73</v>
      </c>
      <c r="E30" s="62">
        <v>462.17</v>
      </c>
      <c r="F30" s="61">
        <v>464.58</v>
      </c>
      <c r="G30" s="62">
        <v>443.24</v>
      </c>
      <c r="H30" s="61">
        <v>446.26568000000003</v>
      </c>
      <c r="I30" s="62">
        <v>445.65</v>
      </c>
    </row>
    <row r="31" spans="1:9" ht="16.8" thickBot="1" x14ac:dyDescent="0.4">
      <c r="A31" s="64">
        <v>27</v>
      </c>
      <c r="B31" s="61">
        <v>509.93</v>
      </c>
      <c r="C31" s="62">
        <v>441.75</v>
      </c>
      <c r="D31" s="61">
        <v>452.08</v>
      </c>
      <c r="E31" s="62">
        <v>473</v>
      </c>
      <c r="F31" s="61">
        <v>475.46</v>
      </c>
      <c r="G31" s="62">
        <v>453.63</v>
      </c>
      <c r="H31" s="61">
        <v>456.72471999999999</v>
      </c>
      <c r="I31" s="62">
        <v>456.1</v>
      </c>
    </row>
    <row r="32" spans="1:9" ht="16.8" thickBot="1" x14ac:dyDescent="0.4">
      <c r="A32" s="64">
        <v>28</v>
      </c>
      <c r="B32" s="61">
        <v>528.9</v>
      </c>
      <c r="C32" s="62">
        <v>458.18</v>
      </c>
      <c r="D32" s="61">
        <v>468.9</v>
      </c>
      <c r="E32" s="62">
        <v>490.6</v>
      </c>
      <c r="F32" s="61">
        <v>493.17</v>
      </c>
      <c r="G32" s="62">
        <v>470.51</v>
      </c>
      <c r="H32" s="61">
        <v>473.72066000000001</v>
      </c>
      <c r="I32" s="62">
        <v>473.07</v>
      </c>
    </row>
    <row r="33" spans="1:9" ht="16.8" thickBot="1" x14ac:dyDescent="0.4">
      <c r="A33" s="64">
        <v>29</v>
      </c>
      <c r="B33" s="61">
        <v>544.47</v>
      </c>
      <c r="C33" s="62">
        <v>471.68</v>
      </c>
      <c r="D33" s="61">
        <v>482.7</v>
      </c>
      <c r="E33" s="62">
        <v>505.04</v>
      </c>
      <c r="F33" s="61">
        <v>507.68</v>
      </c>
      <c r="G33" s="62">
        <v>484.36</v>
      </c>
      <c r="H33" s="61">
        <v>487.66271999999998</v>
      </c>
      <c r="I33" s="62">
        <v>486.99</v>
      </c>
    </row>
    <row r="34" spans="1:9" ht="16.8" thickBot="1" x14ac:dyDescent="0.4">
      <c r="A34" s="64">
        <v>30</v>
      </c>
      <c r="B34" s="61">
        <v>552.26</v>
      </c>
      <c r="C34" s="62">
        <v>478.42</v>
      </c>
      <c r="D34" s="61">
        <v>489.61</v>
      </c>
      <c r="E34" s="62">
        <v>512.26</v>
      </c>
      <c r="F34" s="61">
        <v>514.94000000000005</v>
      </c>
      <c r="G34" s="62">
        <v>491.28</v>
      </c>
      <c r="H34" s="61">
        <v>494.63873999999998</v>
      </c>
      <c r="I34" s="62">
        <v>493.95</v>
      </c>
    </row>
    <row r="35" spans="1:9" ht="16.8" thickBot="1" x14ac:dyDescent="0.4">
      <c r="A35" s="64">
        <v>31</v>
      </c>
      <c r="B35" s="61">
        <v>563.94000000000005</v>
      </c>
      <c r="C35" s="62">
        <v>488.54</v>
      </c>
      <c r="D35" s="61">
        <v>499.97</v>
      </c>
      <c r="E35" s="62">
        <v>523.1</v>
      </c>
      <c r="F35" s="61">
        <v>525.83000000000004</v>
      </c>
      <c r="G35" s="62">
        <v>501.67</v>
      </c>
      <c r="H35" s="61">
        <v>505.09778</v>
      </c>
      <c r="I35" s="62">
        <v>504.4</v>
      </c>
    </row>
    <row r="36" spans="1:9" ht="16.8" thickBot="1" x14ac:dyDescent="0.4">
      <c r="A36" s="64">
        <v>32</v>
      </c>
      <c r="B36" s="61">
        <v>575.61</v>
      </c>
      <c r="C36" s="62">
        <v>498.65</v>
      </c>
      <c r="D36" s="61">
        <v>510.32</v>
      </c>
      <c r="E36" s="62">
        <v>533.92999999999995</v>
      </c>
      <c r="F36" s="61">
        <v>536.71</v>
      </c>
      <c r="G36" s="62">
        <v>512.05999999999995</v>
      </c>
      <c r="H36" s="61">
        <v>515.55682000000002</v>
      </c>
      <c r="I36" s="62">
        <v>514.84</v>
      </c>
    </row>
    <row r="37" spans="1:9" ht="16.8" thickBot="1" x14ac:dyDescent="0.4">
      <c r="A37" s="64">
        <v>33</v>
      </c>
      <c r="B37" s="61">
        <v>582.91</v>
      </c>
      <c r="C37" s="62">
        <v>504.97</v>
      </c>
      <c r="D37" s="61">
        <v>516.79</v>
      </c>
      <c r="E37" s="62">
        <v>540.70000000000005</v>
      </c>
      <c r="F37" s="61">
        <v>543.52</v>
      </c>
      <c r="G37" s="62">
        <v>518.54999999999995</v>
      </c>
      <c r="H37" s="61">
        <v>522.09371999999996</v>
      </c>
      <c r="I37" s="62">
        <v>521.38</v>
      </c>
    </row>
    <row r="38" spans="1:9" ht="16.8" thickBot="1" x14ac:dyDescent="0.4">
      <c r="A38" s="64">
        <v>34</v>
      </c>
      <c r="B38" s="61">
        <v>590.70000000000005</v>
      </c>
      <c r="C38" s="62">
        <v>511.72</v>
      </c>
      <c r="D38" s="61">
        <v>523.69000000000005</v>
      </c>
      <c r="E38" s="62">
        <v>547.91999999999996</v>
      </c>
      <c r="F38" s="61">
        <v>550.78</v>
      </c>
      <c r="G38" s="62">
        <v>525.47</v>
      </c>
      <c r="H38" s="61">
        <v>529.06974000000002</v>
      </c>
      <c r="I38" s="62">
        <v>528.34</v>
      </c>
    </row>
    <row r="39" spans="1:9" ht="16.8" thickBot="1" x14ac:dyDescent="0.4">
      <c r="A39" s="64">
        <v>35</v>
      </c>
      <c r="B39" s="61">
        <v>594.59</v>
      </c>
      <c r="C39" s="62">
        <v>515.09</v>
      </c>
      <c r="D39" s="61">
        <v>527.14</v>
      </c>
      <c r="E39" s="62">
        <v>551.53</v>
      </c>
      <c r="F39" s="61">
        <v>554.41</v>
      </c>
      <c r="G39" s="62">
        <v>528.94000000000005</v>
      </c>
      <c r="H39" s="61">
        <v>532.55276000000003</v>
      </c>
      <c r="I39" s="62">
        <v>531.82000000000005</v>
      </c>
    </row>
    <row r="40" spans="1:9" ht="16.8" thickBot="1" x14ac:dyDescent="0.4">
      <c r="A40" s="64">
        <v>36</v>
      </c>
      <c r="B40" s="61">
        <v>598.49</v>
      </c>
      <c r="C40" s="62">
        <v>518.46</v>
      </c>
      <c r="D40" s="61">
        <v>530.59</v>
      </c>
      <c r="E40" s="62">
        <v>555.14</v>
      </c>
      <c r="F40" s="61">
        <v>558.04</v>
      </c>
      <c r="G40" s="62">
        <v>532.41</v>
      </c>
      <c r="H40" s="61">
        <v>536.04575999999997</v>
      </c>
      <c r="I40" s="62">
        <v>535.30999999999995</v>
      </c>
    </row>
    <row r="41" spans="1:9" ht="16.8" thickBot="1" x14ac:dyDescent="0.4">
      <c r="A41" s="64">
        <v>37</v>
      </c>
      <c r="B41" s="61">
        <v>602.38</v>
      </c>
      <c r="C41" s="62">
        <v>521.83000000000004</v>
      </c>
      <c r="D41" s="61">
        <v>534.04</v>
      </c>
      <c r="E41" s="62">
        <v>558.75</v>
      </c>
      <c r="F41" s="61">
        <v>561.66999999999996</v>
      </c>
      <c r="G41" s="62">
        <v>535.87</v>
      </c>
      <c r="H41" s="61">
        <v>539.52877999999998</v>
      </c>
      <c r="I41" s="62">
        <v>538.79</v>
      </c>
    </row>
    <row r="42" spans="1:9" ht="16.8" thickBot="1" x14ac:dyDescent="0.4">
      <c r="A42" s="64">
        <v>38</v>
      </c>
      <c r="B42" s="61">
        <v>606.27</v>
      </c>
      <c r="C42" s="62">
        <v>525.21</v>
      </c>
      <c r="D42" s="61">
        <v>537.49</v>
      </c>
      <c r="E42" s="62">
        <v>562.36</v>
      </c>
      <c r="F42" s="61">
        <v>565.29999999999995</v>
      </c>
      <c r="G42" s="62">
        <v>539.33000000000004</v>
      </c>
      <c r="H42" s="61">
        <v>543.01179999999999</v>
      </c>
      <c r="I42" s="62">
        <v>542.27</v>
      </c>
    </row>
    <row r="43" spans="1:9" ht="16.8" thickBot="1" x14ac:dyDescent="0.4">
      <c r="A43" s="64">
        <v>39</v>
      </c>
      <c r="B43" s="61">
        <v>614.05999999999995</v>
      </c>
      <c r="C43" s="62">
        <v>531.96</v>
      </c>
      <c r="D43" s="61">
        <v>544.39</v>
      </c>
      <c r="E43" s="62">
        <v>569.59</v>
      </c>
      <c r="F43" s="61">
        <v>572.55999999999995</v>
      </c>
      <c r="G43" s="62">
        <v>546.26</v>
      </c>
      <c r="H43" s="61">
        <v>549.98782000000006</v>
      </c>
      <c r="I43" s="62">
        <v>549.23</v>
      </c>
    </row>
    <row r="44" spans="1:9" ht="16.8" thickBot="1" x14ac:dyDescent="0.4">
      <c r="A44" s="64">
        <v>40</v>
      </c>
      <c r="B44" s="61">
        <v>621.84</v>
      </c>
      <c r="C44" s="62">
        <v>538.70000000000005</v>
      </c>
      <c r="D44" s="61">
        <v>551.29</v>
      </c>
      <c r="E44" s="62">
        <v>576.80999999999995</v>
      </c>
      <c r="F44" s="61">
        <v>579.82000000000005</v>
      </c>
      <c r="G44" s="62">
        <v>553.17999999999995</v>
      </c>
      <c r="H44" s="61">
        <v>556.96384</v>
      </c>
      <c r="I44" s="62">
        <v>556.19000000000005</v>
      </c>
    </row>
    <row r="45" spans="1:9" ht="16.8" thickBot="1" x14ac:dyDescent="0.4">
      <c r="A45" s="64">
        <v>41</v>
      </c>
      <c r="B45" s="61">
        <v>633.52</v>
      </c>
      <c r="C45" s="62">
        <v>548.80999999999995</v>
      </c>
      <c r="D45" s="61">
        <v>561.65</v>
      </c>
      <c r="E45" s="62">
        <v>587.64</v>
      </c>
      <c r="F45" s="61">
        <v>590.71</v>
      </c>
      <c r="G45" s="62">
        <v>563.57000000000005</v>
      </c>
      <c r="H45" s="61">
        <v>567.42287999999996</v>
      </c>
      <c r="I45" s="62">
        <v>566.64</v>
      </c>
    </row>
    <row r="46" spans="1:9" ht="16.8" thickBot="1" x14ac:dyDescent="0.4">
      <c r="A46" s="64">
        <v>42</v>
      </c>
      <c r="B46" s="61">
        <v>644.71</v>
      </c>
      <c r="C46" s="62">
        <v>558.51</v>
      </c>
      <c r="D46" s="61">
        <v>571.58000000000004</v>
      </c>
      <c r="E46" s="62">
        <v>598.02</v>
      </c>
      <c r="F46" s="61">
        <v>601.14</v>
      </c>
      <c r="G46" s="62">
        <v>573.52</v>
      </c>
      <c r="H46" s="61">
        <v>577.44280000000003</v>
      </c>
      <c r="I46" s="62">
        <v>576.65</v>
      </c>
    </row>
    <row r="47" spans="1:9" ht="16.8" thickBot="1" x14ac:dyDescent="0.4">
      <c r="A47" s="64">
        <v>43</v>
      </c>
      <c r="B47" s="61">
        <v>660.28</v>
      </c>
      <c r="C47" s="62">
        <v>571.99</v>
      </c>
      <c r="D47" s="61">
        <v>585.38</v>
      </c>
      <c r="E47" s="62">
        <v>612.46</v>
      </c>
      <c r="F47" s="61">
        <v>615.66</v>
      </c>
      <c r="G47" s="62">
        <v>587.37</v>
      </c>
      <c r="H47" s="61">
        <v>591.38486</v>
      </c>
      <c r="I47" s="62">
        <v>590.57000000000005</v>
      </c>
    </row>
    <row r="48" spans="1:9" ht="16.8" thickBot="1" x14ac:dyDescent="0.4">
      <c r="A48" s="64">
        <v>44</v>
      </c>
      <c r="B48" s="61">
        <v>679.74</v>
      </c>
      <c r="C48" s="62">
        <v>588.86</v>
      </c>
      <c r="D48" s="61">
        <v>602.63</v>
      </c>
      <c r="E48" s="62">
        <v>630.52</v>
      </c>
      <c r="F48" s="61">
        <v>633.80999999999995</v>
      </c>
      <c r="G48" s="62">
        <v>604.69000000000005</v>
      </c>
      <c r="H48" s="61">
        <v>608.81991999999991</v>
      </c>
      <c r="I48" s="62">
        <v>607.98</v>
      </c>
    </row>
    <row r="49" spans="1:9" ht="16.8" thickBot="1" x14ac:dyDescent="0.4">
      <c r="A49" s="64">
        <v>45</v>
      </c>
      <c r="B49" s="61">
        <v>702.61</v>
      </c>
      <c r="C49" s="62">
        <v>608.66999999999996</v>
      </c>
      <c r="D49" s="61">
        <v>622.9</v>
      </c>
      <c r="E49" s="62">
        <v>651.73</v>
      </c>
      <c r="F49" s="61">
        <v>655.13</v>
      </c>
      <c r="G49" s="62">
        <v>625.03</v>
      </c>
      <c r="H49" s="61">
        <v>629.3088600000001</v>
      </c>
      <c r="I49" s="62">
        <v>628.44000000000005</v>
      </c>
    </row>
    <row r="50" spans="1:9" ht="16.8" thickBot="1" x14ac:dyDescent="0.4">
      <c r="A50" s="64">
        <v>46</v>
      </c>
      <c r="B50" s="61">
        <v>729.86</v>
      </c>
      <c r="C50" s="62">
        <v>632.27</v>
      </c>
      <c r="D50" s="61">
        <v>647.05999999999995</v>
      </c>
      <c r="E50" s="62">
        <v>677</v>
      </c>
      <c r="F50" s="61">
        <v>680.54</v>
      </c>
      <c r="G50" s="62">
        <v>649.27</v>
      </c>
      <c r="H50" s="61">
        <v>653.70996000000002</v>
      </c>
      <c r="I50" s="62">
        <v>652.80999999999995</v>
      </c>
    </row>
    <row r="51" spans="1:9" ht="16.8" thickBot="1" x14ac:dyDescent="0.4">
      <c r="A51" s="64">
        <v>47</v>
      </c>
      <c r="B51" s="61">
        <v>760.51</v>
      </c>
      <c r="C51" s="62">
        <v>658.83</v>
      </c>
      <c r="D51" s="61">
        <v>674.24</v>
      </c>
      <c r="E51" s="62">
        <v>705.44</v>
      </c>
      <c r="F51" s="61">
        <v>709.12</v>
      </c>
      <c r="G51" s="62">
        <v>676.54</v>
      </c>
      <c r="H51" s="61">
        <v>681.16494</v>
      </c>
      <c r="I51" s="62">
        <v>680.23</v>
      </c>
    </row>
    <row r="52" spans="1:9" ht="16.8" thickBot="1" x14ac:dyDescent="0.4">
      <c r="A52" s="64">
        <v>48</v>
      </c>
      <c r="B52" s="61">
        <v>795.55</v>
      </c>
      <c r="C52" s="62">
        <v>689.17</v>
      </c>
      <c r="D52" s="61">
        <v>705.3</v>
      </c>
      <c r="E52" s="62">
        <v>737.94</v>
      </c>
      <c r="F52" s="61">
        <v>741.79</v>
      </c>
      <c r="G52" s="62">
        <v>707.7</v>
      </c>
      <c r="H52" s="61">
        <v>712.54205999999999</v>
      </c>
      <c r="I52" s="62">
        <v>711.56</v>
      </c>
    </row>
    <row r="53" spans="1:9" ht="16.8" thickBot="1" x14ac:dyDescent="0.4">
      <c r="A53" s="64">
        <v>49</v>
      </c>
      <c r="B53" s="61">
        <v>830.09</v>
      </c>
      <c r="C53" s="62">
        <v>719.11</v>
      </c>
      <c r="D53" s="61">
        <v>735.92</v>
      </c>
      <c r="E53" s="62">
        <v>769.98</v>
      </c>
      <c r="F53" s="61">
        <v>774</v>
      </c>
      <c r="G53" s="62">
        <v>738.44</v>
      </c>
      <c r="H53" s="61">
        <v>743.49004000000002</v>
      </c>
      <c r="I53" s="62">
        <v>742.46</v>
      </c>
    </row>
    <row r="54" spans="1:9" ht="16.8" thickBot="1" x14ac:dyDescent="0.4">
      <c r="A54" s="64">
        <v>50</v>
      </c>
      <c r="B54" s="61">
        <v>869.02</v>
      </c>
      <c r="C54" s="62">
        <v>752.83</v>
      </c>
      <c r="D54" s="61">
        <v>770.44</v>
      </c>
      <c r="E54" s="62">
        <v>806.09</v>
      </c>
      <c r="F54" s="61">
        <v>810.29</v>
      </c>
      <c r="G54" s="62">
        <v>773.07</v>
      </c>
      <c r="H54" s="61">
        <v>778.35018000000002</v>
      </c>
      <c r="I54" s="62">
        <v>777.28</v>
      </c>
    </row>
    <row r="55" spans="1:9" ht="16.8" thickBot="1" x14ac:dyDescent="0.4">
      <c r="A55" s="64">
        <v>51</v>
      </c>
      <c r="B55" s="61">
        <v>907.46</v>
      </c>
      <c r="C55" s="62">
        <v>786.12</v>
      </c>
      <c r="D55" s="61">
        <v>804.51</v>
      </c>
      <c r="E55" s="62">
        <v>841.74</v>
      </c>
      <c r="F55" s="61">
        <v>846.13</v>
      </c>
      <c r="G55" s="62">
        <v>807.26</v>
      </c>
      <c r="H55" s="61">
        <v>812.78117999999995</v>
      </c>
      <c r="I55" s="62">
        <v>811.66</v>
      </c>
    </row>
    <row r="56" spans="1:9" ht="16.8" thickBot="1" x14ac:dyDescent="0.4">
      <c r="A56" s="64">
        <v>52</v>
      </c>
      <c r="B56" s="61">
        <v>949.79</v>
      </c>
      <c r="C56" s="62">
        <v>822.8</v>
      </c>
      <c r="D56" s="61">
        <v>842.05</v>
      </c>
      <c r="E56" s="62">
        <v>881.01</v>
      </c>
      <c r="F56" s="61">
        <v>885.6</v>
      </c>
      <c r="G56" s="62">
        <v>844.92</v>
      </c>
      <c r="H56" s="61">
        <v>850.6952</v>
      </c>
      <c r="I56" s="62">
        <v>849.52</v>
      </c>
    </row>
    <row r="57" spans="1:9" ht="16.8" thickBot="1" x14ac:dyDescent="0.4">
      <c r="A57" s="64">
        <v>53</v>
      </c>
      <c r="B57" s="61">
        <v>992.61</v>
      </c>
      <c r="C57" s="62">
        <v>859.9</v>
      </c>
      <c r="D57" s="61">
        <v>880</v>
      </c>
      <c r="E57" s="62">
        <v>920.72</v>
      </c>
      <c r="F57" s="61">
        <v>925.53</v>
      </c>
      <c r="G57" s="62">
        <v>883.01</v>
      </c>
      <c r="H57" s="61">
        <v>889.04834000000005</v>
      </c>
      <c r="I57" s="62">
        <v>887.82</v>
      </c>
    </row>
    <row r="58" spans="1:9" ht="16.8" thickBot="1" x14ac:dyDescent="0.4">
      <c r="A58" s="64">
        <v>54</v>
      </c>
      <c r="B58" s="61">
        <v>1038.83</v>
      </c>
      <c r="C58" s="62">
        <v>899.93</v>
      </c>
      <c r="D58" s="61">
        <v>920.98</v>
      </c>
      <c r="E58" s="62">
        <v>963.6</v>
      </c>
      <c r="F58" s="61">
        <v>968.63</v>
      </c>
      <c r="G58" s="62">
        <v>924.13</v>
      </c>
      <c r="H58" s="61">
        <v>930.44538</v>
      </c>
      <c r="I58" s="62">
        <v>929.16</v>
      </c>
    </row>
    <row r="59" spans="1:9" ht="16.8" thickBot="1" x14ac:dyDescent="0.4">
      <c r="A59" s="64">
        <v>55</v>
      </c>
      <c r="B59" s="61">
        <v>1085.05</v>
      </c>
      <c r="C59" s="62">
        <v>939.98</v>
      </c>
      <c r="D59" s="61">
        <v>961.97</v>
      </c>
      <c r="E59" s="62">
        <v>1006.48</v>
      </c>
      <c r="F59" s="61">
        <v>1011.73</v>
      </c>
      <c r="G59" s="62">
        <v>965.25</v>
      </c>
      <c r="H59" s="61">
        <v>971.85239999999999</v>
      </c>
      <c r="I59" s="62">
        <v>970.5</v>
      </c>
    </row>
    <row r="60" spans="1:9" ht="16.8" thickBot="1" x14ac:dyDescent="0.4">
      <c r="A60" s="64">
        <v>56</v>
      </c>
      <c r="B60" s="61">
        <v>1135.17</v>
      </c>
      <c r="C60" s="62">
        <v>983.4</v>
      </c>
      <c r="D60" s="61">
        <v>1006.39</v>
      </c>
      <c r="E60" s="62">
        <v>1052.96</v>
      </c>
      <c r="F60" s="61">
        <v>1058.46</v>
      </c>
      <c r="G60" s="62">
        <v>1009.83</v>
      </c>
      <c r="H60" s="61">
        <v>1016.7324599999999</v>
      </c>
      <c r="I60" s="62">
        <v>1015.33</v>
      </c>
    </row>
    <row r="61" spans="1:9" ht="16.8" thickBot="1" x14ac:dyDescent="0.4">
      <c r="A61" s="64">
        <v>57</v>
      </c>
      <c r="B61" s="61">
        <v>1185.78</v>
      </c>
      <c r="C61" s="62">
        <v>1027.24</v>
      </c>
      <c r="D61" s="61">
        <v>1051.26</v>
      </c>
      <c r="E61" s="62">
        <v>1099.9000000000001</v>
      </c>
      <c r="F61" s="61">
        <v>1105.6500000000001</v>
      </c>
      <c r="G61" s="62">
        <v>1054.8499999999999</v>
      </c>
      <c r="H61" s="61">
        <v>1062.0616199999999</v>
      </c>
      <c r="I61" s="62">
        <v>1060.5899999999999</v>
      </c>
    </row>
    <row r="62" spans="1:9" ht="16.8" thickBot="1" x14ac:dyDescent="0.4">
      <c r="A62" s="64">
        <v>58</v>
      </c>
      <c r="B62" s="61">
        <v>1239.79</v>
      </c>
      <c r="C62" s="62">
        <v>1074.02</v>
      </c>
      <c r="D62" s="61">
        <v>1099.1400000000001</v>
      </c>
      <c r="E62" s="62">
        <v>1150</v>
      </c>
      <c r="F62" s="61">
        <v>1156</v>
      </c>
      <c r="G62" s="62">
        <v>1102.8900000000001</v>
      </c>
      <c r="H62" s="61">
        <v>1110.4346800000001</v>
      </c>
      <c r="I62" s="62">
        <v>1108.9100000000001</v>
      </c>
    </row>
    <row r="63" spans="1:9" ht="16.8" thickBot="1" x14ac:dyDescent="0.4">
      <c r="A63" s="64">
        <v>59</v>
      </c>
      <c r="B63" s="61">
        <v>1266.55</v>
      </c>
      <c r="C63" s="62">
        <v>1097.21</v>
      </c>
      <c r="D63" s="61">
        <v>1122.8699999999999</v>
      </c>
      <c r="E63" s="62">
        <v>1174.83</v>
      </c>
      <c r="F63" s="61">
        <v>1180.96</v>
      </c>
      <c r="G63" s="62">
        <v>1126.71</v>
      </c>
      <c r="H63" s="61">
        <v>1134.4066400000002</v>
      </c>
      <c r="I63" s="62">
        <v>1132.8399999999999</v>
      </c>
    </row>
    <row r="64" spans="1:9" ht="16.8" thickBot="1" x14ac:dyDescent="0.4">
      <c r="A64" s="64">
        <v>60</v>
      </c>
      <c r="B64" s="61">
        <v>1320.56</v>
      </c>
      <c r="C64" s="62">
        <v>1144</v>
      </c>
      <c r="D64" s="61">
        <v>1170.75</v>
      </c>
      <c r="E64" s="62">
        <v>1224.92</v>
      </c>
      <c r="F64" s="61">
        <v>1231.32</v>
      </c>
      <c r="G64" s="62">
        <v>1174.75</v>
      </c>
      <c r="H64" s="61">
        <v>1182.7797</v>
      </c>
      <c r="I64" s="62">
        <v>1181.1400000000001</v>
      </c>
    </row>
    <row r="65" spans="1:9" ht="16.8" thickBot="1" x14ac:dyDescent="0.4">
      <c r="A65" s="64">
        <v>61</v>
      </c>
      <c r="B65" s="61">
        <v>1367.27</v>
      </c>
      <c r="C65" s="62">
        <v>1184.46</v>
      </c>
      <c r="D65" s="61">
        <v>1212.17</v>
      </c>
      <c r="E65" s="62">
        <v>1268.25</v>
      </c>
      <c r="F65" s="61">
        <v>1274.8699999999999</v>
      </c>
      <c r="G65" s="62">
        <v>1216.3</v>
      </c>
      <c r="H65" s="61">
        <v>1224.6158599999999</v>
      </c>
      <c r="I65" s="62">
        <v>1222.93</v>
      </c>
    </row>
    <row r="66" spans="1:9" ht="16.8" thickBot="1" x14ac:dyDescent="0.4">
      <c r="A66" s="64">
        <v>62</v>
      </c>
      <c r="B66" s="61">
        <v>1397.92</v>
      </c>
      <c r="C66" s="62">
        <v>1211.02</v>
      </c>
      <c r="D66" s="61">
        <v>1239.3399999999999</v>
      </c>
      <c r="E66" s="62">
        <v>1296.69</v>
      </c>
      <c r="F66" s="61">
        <v>1303.46</v>
      </c>
      <c r="G66" s="62">
        <v>1243.57</v>
      </c>
      <c r="H66" s="61">
        <v>1252.0708399999999</v>
      </c>
      <c r="I66" s="62">
        <v>1250.3499999999999</v>
      </c>
    </row>
    <row r="67" spans="1:9" ht="16.8" thickBot="1" x14ac:dyDescent="0.4">
      <c r="A67" s="64">
        <v>63</v>
      </c>
      <c r="B67" s="61">
        <v>1436.37</v>
      </c>
      <c r="C67" s="62">
        <v>1244.32</v>
      </c>
      <c r="D67" s="61">
        <v>1273.4100000000001</v>
      </c>
      <c r="E67" s="62">
        <v>1332.34</v>
      </c>
      <c r="F67" s="61">
        <v>1339.3</v>
      </c>
      <c r="G67" s="62">
        <v>1277.76</v>
      </c>
      <c r="H67" s="61">
        <v>1286.5018399999999</v>
      </c>
      <c r="I67" s="62">
        <v>1284.72</v>
      </c>
    </row>
    <row r="68" spans="1:9" ht="16.8" thickBot="1" x14ac:dyDescent="0.4">
      <c r="A68" s="64">
        <v>64</v>
      </c>
      <c r="B68" s="61">
        <v>1459.72</v>
      </c>
      <c r="C68" s="62">
        <v>1264.55</v>
      </c>
      <c r="D68" s="61">
        <v>1294.1300000000001</v>
      </c>
      <c r="E68" s="62">
        <v>1354.01</v>
      </c>
      <c r="F68" s="61">
        <v>1361.08</v>
      </c>
      <c r="G68" s="62">
        <v>1298.54</v>
      </c>
      <c r="H68" s="61">
        <v>1307.41992</v>
      </c>
      <c r="I68" s="62">
        <v>1305.6099999999999</v>
      </c>
    </row>
  </sheetData>
  <mergeCells count="1">
    <mergeCell ref="B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APTC</vt:lpstr>
      <vt:lpstr>FPL</vt:lpstr>
      <vt:lpstr>Thresholds</vt:lpstr>
      <vt:lpstr>Age</vt:lpstr>
      <vt:lpstr>Benchmarks</vt:lpstr>
    </vt:vector>
  </TitlesOfParts>
  <Company>Access Health 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AHCT_Admin</dc:creator>
  <cp:lastModifiedBy>Charles MacNaughton</cp:lastModifiedBy>
  <dcterms:created xsi:type="dcterms:W3CDTF">2017-10-05T14:41:55Z</dcterms:created>
  <dcterms:modified xsi:type="dcterms:W3CDTF">2022-10-12T15:29:11Z</dcterms:modified>
</cp:coreProperties>
</file>